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I011169\Common\水道事業担当（ＳＵＩＤＯＵ）\001 令和２年度\12_R1水道現況\"/>
    </mc:Choice>
  </mc:AlternateContent>
  <bookViews>
    <workbookView xWindow="4770" yWindow="-210" windowWidth="11070" windowHeight="7425"/>
  </bookViews>
  <sheets>
    <sheet name="1計画" sheetId="1" r:id="rId1"/>
    <sheet name="2給水" sheetId="2" r:id="rId2"/>
    <sheet name="3財務" sheetId="4" r:id="rId3"/>
    <sheet name="4料金" sheetId="5" r:id="rId4"/>
    <sheet name="5施設" sheetId="6" r:id="rId5"/>
  </sheets>
  <definedNames>
    <definedName name="_xlnm._FilterDatabase" localSheetId="0" hidden="1">'1計画'!#REF!</definedName>
    <definedName name="_xlnm._FilterDatabase" localSheetId="1" hidden="1">'2給水'!#REF!</definedName>
    <definedName name="_xlnm._FilterDatabase" localSheetId="2" hidden="1">'3財務'!#REF!</definedName>
    <definedName name="_xlnm._FilterDatabase" localSheetId="3" hidden="1">'4料金'!#REF!</definedName>
    <definedName name="_xlnm._FilterDatabase" localSheetId="4" hidden="1">'5施設'!#REF!</definedName>
    <definedName name="Excel_BuiltIn__FilterDatabase_1" localSheetId="1">'2給水'!#REF!</definedName>
    <definedName name="Excel_BuiltIn__FilterDatabase_1" localSheetId="2">'3財務'!#REF!</definedName>
    <definedName name="Excel_BuiltIn__FilterDatabase_1" localSheetId="4">'5施設'!#REF!</definedName>
    <definedName name="Excel_BuiltIn__FilterDatabase_1">'1計画'!#REF!</definedName>
    <definedName name="OLE_LINK1_1" localSheetId="1">'2給水'!#REF!</definedName>
    <definedName name="OLE_LINK1_1" localSheetId="2">'3財務'!#REF!</definedName>
    <definedName name="OLE_LINK1_1" localSheetId="4">'5施設'!#REF!</definedName>
    <definedName name="OLE_LINK1_1">'1計画'!#REF!</definedName>
    <definedName name="_xlnm.Print_Titles" localSheetId="3">'4料金'!#REF!</definedName>
    <definedName name="_xlnm.Print_Titles" localSheetId="4">'5施設'!$7:$10</definedName>
  </definedNames>
  <calcPr calcId="152511"/>
</workbook>
</file>

<file path=xl/calcChain.xml><?xml version="1.0" encoding="utf-8"?>
<calcChain xmlns="http://schemas.openxmlformats.org/spreadsheetml/2006/main">
  <c r="L36" i="4" l="1"/>
  <c r="J36" i="4"/>
  <c r="Q37" i="1" l="1"/>
  <c r="P72" i="4" l="1"/>
  <c r="P71" i="4"/>
  <c r="P70" i="4"/>
  <c r="P66" i="4"/>
  <c r="P65" i="4"/>
  <c r="P64" i="4"/>
  <c r="P62" i="4"/>
  <c r="P61" i="4"/>
  <c r="P58" i="4"/>
  <c r="P57" i="4"/>
  <c r="P55" i="4"/>
  <c r="P54" i="4"/>
  <c r="P53" i="4"/>
  <c r="P52" i="4"/>
  <c r="P51" i="4"/>
  <c r="P50" i="4"/>
  <c r="P49" i="4"/>
  <c r="P48" i="4"/>
  <c r="P47" i="4"/>
  <c r="P46" i="4"/>
  <c r="P45" i="4"/>
  <c r="N14" i="6" l="1"/>
  <c r="H127" i="6" l="1"/>
  <c r="H35" i="5" l="1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59" i="4"/>
  <c r="O58" i="4"/>
  <c r="O57" i="4"/>
  <c r="O55" i="4"/>
  <c r="O54" i="4"/>
  <c r="O53" i="4"/>
  <c r="O52" i="4"/>
  <c r="O51" i="4"/>
  <c r="O50" i="4"/>
  <c r="O49" i="4"/>
  <c r="O48" i="4"/>
  <c r="O47" i="4"/>
  <c r="O46" i="4"/>
  <c r="O45" i="4"/>
  <c r="N73" i="4"/>
  <c r="N45" i="4"/>
  <c r="N7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F7" i="4"/>
  <c r="F8" i="4"/>
  <c r="F9" i="4"/>
  <c r="F10" i="4"/>
  <c r="F36" i="4" s="1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H7" i="4"/>
  <c r="H8" i="4"/>
  <c r="H9" i="4"/>
  <c r="M9" i="4" s="1"/>
  <c r="H10" i="4"/>
  <c r="H11" i="4"/>
  <c r="H12" i="4"/>
  <c r="H13" i="4"/>
  <c r="M13" i="4" s="1"/>
  <c r="H14" i="4"/>
  <c r="H15" i="4"/>
  <c r="H16" i="4"/>
  <c r="H17" i="4"/>
  <c r="M17" i="4" s="1"/>
  <c r="H18" i="4"/>
  <c r="H19" i="4"/>
  <c r="H20" i="4"/>
  <c r="H21" i="4"/>
  <c r="M21" i="4" s="1"/>
  <c r="H22" i="4"/>
  <c r="H23" i="4"/>
  <c r="H24" i="4"/>
  <c r="H25" i="4"/>
  <c r="M25" i="4" s="1"/>
  <c r="H26" i="4"/>
  <c r="H27" i="4"/>
  <c r="H28" i="4"/>
  <c r="H29" i="4"/>
  <c r="M29" i="4" s="1"/>
  <c r="H30" i="4"/>
  <c r="H31" i="4"/>
  <c r="H32" i="4"/>
  <c r="H33" i="4"/>
  <c r="M33" i="4" s="1"/>
  <c r="H34" i="4"/>
  <c r="H35" i="4"/>
  <c r="M35" i="4" s="1"/>
  <c r="M7" i="4"/>
  <c r="M8" i="4"/>
  <c r="M10" i="4"/>
  <c r="M11" i="4"/>
  <c r="M12" i="4"/>
  <c r="M14" i="4"/>
  <c r="M15" i="4"/>
  <c r="M16" i="4"/>
  <c r="M18" i="4"/>
  <c r="M19" i="4"/>
  <c r="M20" i="4"/>
  <c r="M22" i="4"/>
  <c r="M23" i="4"/>
  <c r="M24" i="4"/>
  <c r="M26" i="4"/>
  <c r="M27" i="4"/>
  <c r="M28" i="4"/>
  <c r="M30" i="4"/>
  <c r="M31" i="4"/>
  <c r="M32" i="4"/>
  <c r="M34" i="4"/>
  <c r="J74" i="4" l="1"/>
  <c r="X36" i="2" l="1"/>
  <c r="Z36" i="2" l="1"/>
  <c r="Z35" i="2"/>
  <c r="Y36" i="2"/>
  <c r="Y35" i="2"/>
  <c r="X35" i="2"/>
  <c r="W35" i="2"/>
  <c r="U36" i="2"/>
  <c r="U35" i="2"/>
  <c r="C36" i="2"/>
  <c r="I37" i="1" l="1"/>
  <c r="P37" i="1"/>
  <c r="S19" i="2" l="1"/>
  <c r="B36" i="2" l="1"/>
  <c r="V126" i="6" l="1"/>
  <c r="U126" i="6"/>
  <c r="T126" i="6"/>
  <c r="S126" i="6"/>
  <c r="R126" i="6"/>
  <c r="Q126" i="6"/>
  <c r="P126" i="6"/>
  <c r="O126" i="6"/>
  <c r="N126" i="6"/>
  <c r="M126" i="6"/>
  <c r="L124" i="6"/>
  <c r="L123" i="6"/>
  <c r="V122" i="6"/>
  <c r="U122" i="6"/>
  <c r="T122" i="6"/>
  <c r="S122" i="6"/>
  <c r="R122" i="6"/>
  <c r="Q122" i="6"/>
  <c r="P122" i="6"/>
  <c r="O122" i="6"/>
  <c r="N122" i="6"/>
  <c r="M122" i="6"/>
  <c r="L120" i="6"/>
  <c r="L119" i="6"/>
  <c r="V118" i="6"/>
  <c r="U118" i="6"/>
  <c r="T118" i="6"/>
  <c r="S118" i="6"/>
  <c r="R118" i="6"/>
  <c r="Q118" i="6"/>
  <c r="P118" i="6"/>
  <c r="O118" i="6"/>
  <c r="N118" i="6"/>
  <c r="M118" i="6"/>
  <c r="L116" i="6"/>
  <c r="L115" i="6"/>
  <c r="U114" i="6"/>
  <c r="V114" i="6"/>
  <c r="T114" i="6"/>
  <c r="S114" i="6"/>
  <c r="R114" i="6"/>
  <c r="Q114" i="6"/>
  <c r="P114" i="6"/>
  <c r="O114" i="6"/>
  <c r="N114" i="6"/>
  <c r="M114" i="6"/>
  <c r="L112" i="6"/>
  <c r="L111" i="6"/>
  <c r="V110" i="6"/>
  <c r="U110" i="6"/>
  <c r="T110" i="6"/>
  <c r="S110" i="6"/>
  <c r="R110" i="6"/>
  <c r="Q110" i="6"/>
  <c r="P110" i="6"/>
  <c r="O110" i="6"/>
  <c r="N110" i="6"/>
  <c r="M110" i="6"/>
  <c r="L108" i="6"/>
  <c r="L107" i="6"/>
  <c r="V106" i="6"/>
  <c r="U106" i="6"/>
  <c r="T106" i="6"/>
  <c r="S106" i="6"/>
  <c r="R106" i="6"/>
  <c r="Q106" i="6"/>
  <c r="P106" i="6"/>
  <c r="O106" i="6"/>
  <c r="N106" i="6"/>
  <c r="M106" i="6"/>
  <c r="L104" i="6"/>
  <c r="L103" i="6"/>
  <c r="V102" i="6"/>
  <c r="U102" i="6"/>
  <c r="T102" i="6"/>
  <c r="S102" i="6"/>
  <c r="R102" i="6"/>
  <c r="Q102" i="6"/>
  <c r="P102" i="6"/>
  <c r="O102" i="6"/>
  <c r="N102" i="6"/>
  <c r="M102" i="6"/>
  <c r="L100" i="6"/>
  <c r="L99" i="6"/>
  <c r="V98" i="6"/>
  <c r="U98" i="6"/>
  <c r="T98" i="6"/>
  <c r="S98" i="6"/>
  <c r="R98" i="6"/>
  <c r="Q98" i="6"/>
  <c r="P98" i="6"/>
  <c r="O98" i="6"/>
  <c r="N98" i="6"/>
  <c r="M98" i="6"/>
  <c r="L96" i="6"/>
  <c r="L95" i="6"/>
  <c r="V94" i="6"/>
  <c r="U94" i="6"/>
  <c r="T94" i="6"/>
  <c r="S94" i="6"/>
  <c r="R94" i="6"/>
  <c r="Q94" i="6"/>
  <c r="P94" i="6"/>
  <c r="O94" i="6"/>
  <c r="N94" i="6"/>
  <c r="M94" i="6"/>
  <c r="L92" i="6"/>
  <c r="L91" i="6"/>
  <c r="U90" i="6"/>
  <c r="V90" i="6"/>
  <c r="T90" i="6"/>
  <c r="S90" i="6"/>
  <c r="R90" i="6"/>
  <c r="Q90" i="6"/>
  <c r="P90" i="6"/>
  <c r="O90" i="6"/>
  <c r="N90" i="6"/>
  <c r="M90" i="6"/>
  <c r="L88" i="6"/>
  <c r="L87" i="6"/>
  <c r="V86" i="6"/>
  <c r="U86" i="6"/>
  <c r="T86" i="6"/>
  <c r="S86" i="6"/>
  <c r="R86" i="6"/>
  <c r="Q86" i="6"/>
  <c r="P86" i="6"/>
  <c r="O86" i="6"/>
  <c r="N86" i="6"/>
  <c r="M86" i="6"/>
  <c r="L84" i="6"/>
  <c r="L83" i="6"/>
  <c r="V82" i="6"/>
  <c r="U82" i="6"/>
  <c r="T82" i="6"/>
  <c r="S82" i="6"/>
  <c r="R82" i="6"/>
  <c r="Q82" i="6"/>
  <c r="P82" i="6"/>
  <c r="O82" i="6"/>
  <c r="N82" i="6"/>
  <c r="M82" i="6"/>
  <c r="L80" i="6"/>
  <c r="L79" i="6"/>
  <c r="V78" i="6"/>
  <c r="U78" i="6"/>
  <c r="T78" i="6"/>
  <c r="S78" i="6"/>
  <c r="R78" i="6"/>
  <c r="Q78" i="6"/>
  <c r="P78" i="6"/>
  <c r="O78" i="6"/>
  <c r="N78" i="6"/>
  <c r="M78" i="6"/>
  <c r="L76" i="6"/>
  <c r="L75" i="6"/>
  <c r="Q74" i="6"/>
  <c r="V74" i="6"/>
  <c r="U74" i="6"/>
  <c r="T74" i="6"/>
  <c r="S74" i="6"/>
  <c r="R74" i="6"/>
  <c r="P74" i="6"/>
  <c r="O74" i="6"/>
  <c r="N74" i="6"/>
  <c r="M74" i="6"/>
  <c r="L72" i="6"/>
  <c r="L71" i="6"/>
  <c r="V70" i="6"/>
  <c r="U70" i="6"/>
  <c r="T70" i="6"/>
  <c r="S70" i="6"/>
  <c r="R70" i="6"/>
  <c r="Q70" i="6"/>
  <c r="P70" i="6"/>
  <c r="O70" i="6"/>
  <c r="N70" i="6"/>
  <c r="M70" i="6"/>
  <c r="L68" i="6"/>
  <c r="L67" i="6"/>
  <c r="V66" i="6"/>
  <c r="U66" i="6"/>
  <c r="T66" i="6"/>
  <c r="S66" i="6"/>
  <c r="R66" i="6"/>
  <c r="Q66" i="6"/>
  <c r="P66" i="6"/>
  <c r="O66" i="6"/>
  <c r="N66" i="6"/>
  <c r="L64" i="6"/>
  <c r="L63" i="6"/>
  <c r="V62" i="6"/>
  <c r="U62" i="6"/>
  <c r="T62" i="6"/>
  <c r="S62" i="6"/>
  <c r="R62" i="6"/>
  <c r="Q62" i="6"/>
  <c r="P62" i="6"/>
  <c r="O62" i="6"/>
  <c r="N62" i="6"/>
  <c r="M62" i="6"/>
  <c r="L60" i="6"/>
  <c r="L59" i="6"/>
  <c r="V58" i="6"/>
  <c r="U58" i="6"/>
  <c r="T58" i="6"/>
  <c r="S58" i="6"/>
  <c r="R58" i="6"/>
  <c r="Q58" i="6"/>
  <c r="P58" i="6"/>
  <c r="O58" i="6"/>
  <c r="N58" i="6"/>
  <c r="M58" i="6"/>
  <c r="L56" i="6"/>
  <c r="L55" i="6"/>
  <c r="V54" i="6"/>
  <c r="U54" i="6"/>
  <c r="T54" i="6"/>
  <c r="S54" i="6"/>
  <c r="R54" i="6"/>
  <c r="Q54" i="6"/>
  <c r="P54" i="6"/>
  <c r="O54" i="6"/>
  <c r="N54" i="6"/>
  <c r="L52" i="6"/>
  <c r="L51" i="6"/>
  <c r="V50" i="6"/>
  <c r="U50" i="6"/>
  <c r="T50" i="6"/>
  <c r="S50" i="6"/>
  <c r="R50" i="6"/>
  <c r="Q50" i="6"/>
  <c r="P50" i="6"/>
  <c r="O50" i="6"/>
  <c r="N50" i="6"/>
  <c r="L48" i="6"/>
  <c r="L47" i="6"/>
  <c r="V46" i="6"/>
  <c r="U46" i="6"/>
  <c r="T46" i="6"/>
  <c r="S46" i="6"/>
  <c r="R46" i="6"/>
  <c r="Q46" i="6"/>
  <c r="P46" i="6"/>
  <c r="O46" i="6"/>
  <c r="N46" i="6"/>
  <c r="M46" i="6"/>
  <c r="L44" i="6"/>
  <c r="L43" i="6"/>
  <c r="Q42" i="6"/>
  <c r="V42" i="6"/>
  <c r="U42" i="6"/>
  <c r="T42" i="6"/>
  <c r="S42" i="6"/>
  <c r="R42" i="6"/>
  <c r="P42" i="6"/>
  <c r="O42" i="6"/>
  <c r="N42" i="6"/>
  <c r="M42" i="6"/>
  <c r="L40" i="6"/>
  <c r="L39" i="6"/>
  <c r="V38" i="6"/>
  <c r="U38" i="6"/>
  <c r="T38" i="6"/>
  <c r="S38" i="6"/>
  <c r="R38" i="6"/>
  <c r="Q38" i="6"/>
  <c r="P38" i="6"/>
  <c r="O38" i="6"/>
  <c r="N38" i="6"/>
  <c r="M38" i="6"/>
  <c r="L36" i="6"/>
  <c r="L35" i="6"/>
  <c r="V34" i="6"/>
  <c r="U34" i="6"/>
  <c r="T34" i="6"/>
  <c r="S34" i="6"/>
  <c r="R34" i="6"/>
  <c r="Q34" i="6"/>
  <c r="P34" i="6"/>
  <c r="O34" i="6"/>
  <c r="N34" i="6"/>
  <c r="M34" i="6"/>
  <c r="L32" i="6"/>
  <c r="L31" i="6"/>
  <c r="V30" i="6"/>
  <c r="U30" i="6"/>
  <c r="T30" i="6"/>
  <c r="S30" i="6"/>
  <c r="R30" i="6"/>
  <c r="Q30" i="6"/>
  <c r="P30" i="6"/>
  <c r="O30" i="6"/>
  <c r="N30" i="6"/>
  <c r="M30" i="6"/>
  <c r="L28" i="6"/>
  <c r="L27" i="6"/>
  <c r="M26" i="6"/>
  <c r="V26" i="6"/>
  <c r="U26" i="6"/>
  <c r="T26" i="6"/>
  <c r="S26" i="6"/>
  <c r="R26" i="6"/>
  <c r="Q26" i="6"/>
  <c r="P26" i="6"/>
  <c r="O26" i="6"/>
  <c r="N26" i="6"/>
  <c r="L24" i="6"/>
  <c r="L23" i="6"/>
  <c r="V22" i="6"/>
  <c r="U22" i="6"/>
  <c r="T22" i="6"/>
  <c r="S22" i="6"/>
  <c r="R22" i="6"/>
  <c r="Q22" i="6"/>
  <c r="P22" i="6"/>
  <c r="O22" i="6"/>
  <c r="N22" i="6"/>
  <c r="M22" i="6"/>
  <c r="L20" i="6"/>
  <c r="L19" i="6"/>
  <c r="L22" i="6" l="1"/>
  <c r="M54" i="6"/>
  <c r="L54" i="6" s="1"/>
  <c r="L53" i="6"/>
  <c r="L126" i="6"/>
  <c r="L121" i="6"/>
  <c r="L102" i="6"/>
  <c r="L97" i="6"/>
  <c r="L89" i="6"/>
  <c r="L86" i="6"/>
  <c r="L81" i="6"/>
  <c r="L73" i="6"/>
  <c r="L70" i="6"/>
  <c r="L65" i="6"/>
  <c r="M66" i="6"/>
  <c r="L66" i="6" s="1"/>
  <c r="L49" i="6"/>
  <c r="M50" i="6"/>
  <c r="L50" i="6" s="1"/>
  <c r="L33" i="6"/>
  <c r="L30" i="6"/>
  <c r="L94" i="6"/>
  <c r="L106" i="6"/>
  <c r="L118" i="6"/>
  <c r="L42" i="6"/>
  <c r="L26" i="6"/>
  <c r="L82" i="6"/>
  <c r="L98" i="6"/>
  <c r="L110" i="6"/>
  <c r="L122" i="6"/>
  <c r="L38" i="6"/>
  <c r="L62" i="6"/>
  <c r="L78" i="6"/>
  <c r="L34" i="6"/>
  <c r="L46" i="6"/>
  <c r="L58" i="6"/>
  <c r="L74" i="6"/>
  <c r="L90" i="6"/>
  <c r="L114" i="6"/>
  <c r="L41" i="6"/>
  <c r="L57" i="6"/>
  <c r="L105" i="6"/>
  <c r="L25" i="6"/>
  <c r="L21" i="6"/>
  <c r="L29" i="6"/>
  <c r="L37" i="6"/>
  <c r="L45" i="6"/>
  <c r="L61" i="6"/>
  <c r="L69" i="6"/>
  <c r="L77" i="6"/>
  <c r="L85" i="6"/>
  <c r="L93" i="6"/>
  <c r="L101" i="6"/>
  <c r="L109" i="6"/>
  <c r="L117" i="6"/>
  <c r="L125" i="6"/>
  <c r="L113" i="6"/>
  <c r="V18" i="6" l="1"/>
  <c r="U18" i="6"/>
  <c r="T18" i="6"/>
  <c r="S18" i="6"/>
  <c r="R18" i="6"/>
  <c r="Q18" i="6"/>
  <c r="P18" i="6"/>
  <c r="O18" i="6"/>
  <c r="N18" i="6"/>
  <c r="M18" i="6"/>
  <c r="L16" i="6"/>
  <c r="L15" i="6"/>
  <c r="M128" i="6"/>
  <c r="M127" i="6"/>
  <c r="S14" i="6"/>
  <c r="V14" i="6"/>
  <c r="U14" i="6"/>
  <c r="T14" i="6"/>
  <c r="R14" i="6"/>
  <c r="Q14" i="6"/>
  <c r="P129" i="6" l="1"/>
  <c r="O129" i="6"/>
  <c r="T129" i="6"/>
  <c r="M129" i="6"/>
  <c r="S129" i="6"/>
  <c r="L18" i="6"/>
  <c r="U129" i="6"/>
  <c r="R129" i="6"/>
  <c r="V129" i="6"/>
  <c r="L17" i="6"/>
  <c r="Q129" i="6"/>
  <c r="O14" i="6"/>
  <c r="N129" i="6"/>
  <c r="M14" i="6"/>
  <c r="M130" i="6" s="1"/>
  <c r="L13" i="6"/>
  <c r="P14" i="6"/>
  <c r="L14" i="6" s="1"/>
  <c r="L12" i="6"/>
  <c r="L11" i="6"/>
  <c r="L129" i="6" l="1"/>
  <c r="P130" i="6"/>
  <c r="N130" i="6"/>
  <c r="P67" i="4"/>
  <c r="B127" i="6" l="1"/>
  <c r="Z31" i="2" l="1"/>
  <c r="S31" i="2"/>
  <c r="U31" i="2" s="1"/>
  <c r="N31" i="2"/>
  <c r="W31" i="2" l="1"/>
  <c r="Y31" i="2" s="1"/>
  <c r="X31" i="2" l="1"/>
  <c r="S34" i="2" l="1"/>
  <c r="S32" i="2"/>
  <c r="S30" i="2"/>
  <c r="S29" i="2"/>
  <c r="S27" i="2"/>
  <c r="S26" i="2"/>
  <c r="S25" i="2"/>
  <c r="S24" i="2"/>
  <c r="S23" i="2"/>
  <c r="S22" i="2"/>
  <c r="S21" i="2"/>
  <c r="S20" i="2"/>
  <c r="S17" i="2"/>
  <c r="S16" i="2"/>
  <c r="S15" i="2"/>
  <c r="S14" i="2"/>
  <c r="S13" i="2"/>
  <c r="S9" i="2" l="1"/>
  <c r="S11" i="2"/>
  <c r="S8" i="2"/>
  <c r="N7" i="2"/>
  <c r="N60" i="4" l="1"/>
  <c r="P60" i="4"/>
  <c r="O60" i="4" l="1"/>
  <c r="Z7" i="2"/>
  <c r="U18" i="2"/>
  <c r="U17" i="2"/>
  <c r="U16" i="2"/>
  <c r="U15" i="2"/>
  <c r="U14" i="2"/>
  <c r="U13" i="2"/>
  <c r="U12" i="2"/>
  <c r="U11" i="2"/>
  <c r="U10" i="2"/>
  <c r="U9" i="2"/>
  <c r="U8" i="2"/>
  <c r="U7" i="2"/>
  <c r="W7" i="2" s="1"/>
  <c r="X7" i="2" s="1"/>
  <c r="U22" i="2"/>
  <c r="N22" i="2"/>
  <c r="Z22" i="2"/>
  <c r="W22" i="2" l="1"/>
  <c r="X22" i="2" s="1"/>
  <c r="Y7" i="2"/>
  <c r="Y22" i="2" l="1"/>
  <c r="I127" i="6" l="1"/>
  <c r="I35" i="5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9" i="1"/>
  <c r="Q8" i="1"/>
  <c r="V128" i="6" l="1"/>
  <c r="U128" i="6"/>
  <c r="T128" i="6"/>
  <c r="S128" i="6"/>
  <c r="R128" i="6"/>
  <c r="Q128" i="6"/>
  <c r="P128" i="6"/>
  <c r="O128" i="6"/>
  <c r="N128" i="6"/>
  <c r="V127" i="6"/>
  <c r="U127" i="6"/>
  <c r="T127" i="6"/>
  <c r="S127" i="6"/>
  <c r="R127" i="6"/>
  <c r="Q127" i="6"/>
  <c r="P127" i="6"/>
  <c r="O127" i="6"/>
  <c r="N127" i="6"/>
  <c r="K127" i="6"/>
  <c r="J127" i="6"/>
  <c r="G127" i="6"/>
  <c r="F127" i="6"/>
  <c r="E127" i="6"/>
  <c r="D127" i="6"/>
  <c r="C127" i="6"/>
  <c r="L127" i="6" l="1"/>
  <c r="L128" i="6"/>
  <c r="T130" i="6"/>
  <c r="R130" i="6"/>
  <c r="O130" i="6"/>
  <c r="U130" i="6"/>
  <c r="S130" i="6"/>
  <c r="V130" i="6"/>
  <c r="Q130" i="6"/>
  <c r="K74" i="4"/>
  <c r="I74" i="4"/>
  <c r="H74" i="4"/>
  <c r="G74" i="4"/>
  <c r="F74" i="4"/>
  <c r="E74" i="4"/>
  <c r="D74" i="4"/>
  <c r="C74" i="4"/>
  <c r="B74" i="4"/>
  <c r="K36" i="4"/>
  <c r="I36" i="4"/>
  <c r="G36" i="4"/>
  <c r="E36" i="4"/>
  <c r="D36" i="4"/>
  <c r="C36" i="4"/>
  <c r="B36" i="4"/>
  <c r="H36" i="4"/>
  <c r="L130" i="6" l="1"/>
  <c r="M36" i="4"/>
  <c r="N48" i="4"/>
  <c r="N50" i="4"/>
  <c r="N66" i="4"/>
  <c r="N71" i="4"/>
  <c r="V36" i="2" l="1"/>
  <c r="T36" i="2"/>
  <c r="R36" i="2"/>
  <c r="Q36" i="2"/>
  <c r="P36" i="2"/>
  <c r="O36" i="2"/>
  <c r="M36" i="2"/>
  <c r="L36" i="2"/>
  <c r="K36" i="2"/>
  <c r="J36" i="2"/>
  <c r="I36" i="2"/>
  <c r="H36" i="2"/>
  <c r="G36" i="2"/>
  <c r="F36" i="2"/>
  <c r="E36" i="2"/>
  <c r="N35" i="2"/>
  <c r="Z34" i="2"/>
  <c r="N34" i="2"/>
  <c r="Z33" i="2"/>
  <c r="U33" i="2"/>
  <c r="N33" i="2"/>
  <c r="Z32" i="2"/>
  <c r="N32" i="2"/>
  <c r="Z30" i="2"/>
  <c r="N30" i="2"/>
  <c r="Z29" i="2"/>
  <c r="N29" i="2"/>
  <c r="Z28" i="2"/>
  <c r="U28" i="2"/>
  <c r="N28" i="2"/>
  <c r="Z27" i="2"/>
  <c r="N27" i="2"/>
  <c r="Z26" i="2"/>
  <c r="N26" i="2"/>
  <c r="Z25" i="2"/>
  <c r="N25" i="2"/>
  <c r="Z24" i="2"/>
  <c r="N24" i="2"/>
  <c r="Z23" i="2"/>
  <c r="N23" i="2"/>
  <c r="Z21" i="2"/>
  <c r="N21" i="2"/>
  <c r="Z20" i="2"/>
  <c r="N20" i="2"/>
  <c r="Z19" i="2"/>
  <c r="N19" i="2"/>
  <c r="Z18" i="2"/>
  <c r="N18" i="2"/>
  <c r="Z17" i="2"/>
  <c r="N17" i="2"/>
  <c r="Z16" i="2"/>
  <c r="N16" i="2"/>
  <c r="Z15" i="2"/>
  <c r="N15" i="2"/>
  <c r="Z14" i="2"/>
  <c r="N14" i="2"/>
  <c r="Z13" i="2"/>
  <c r="N13" i="2"/>
  <c r="Z12" i="2"/>
  <c r="N12" i="2"/>
  <c r="Z11" i="2"/>
  <c r="N11" i="2"/>
  <c r="Z10" i="2"/>
  <c r="N10" i="2"/>
  <c r="Z9" i="2"/>
  <c r="N9" i="2"/>
  <c r="Z8" i="2"/>
  <c r="N8" i="2"/>
  <c r="N36" i="2" l="1"/>
  <c r="S36" i="2"/>
  <c r="N46" i="4"/>
  <c r="N47" i="4"/>
  <c r="N49" i="4"/>
  <c r="N51" i="4"/>
  <c r="N52" i="4"/>
  <c r="N53" i="4"/>
  <c r="N54" i="4"/>
  <c r="N55" i="4"/>
  <c r="P56" i="4"/>
  <c r="N56" i="4"/>
  <c r="O56" i="4"/>
  <c r="N57" i="4"/>
  <c r="N58" i="4"/>
  <c r="P59" i="4"/>
  <c r="N59" i="4"/>
  <c r="N61" i="4"/>
  <c r="N62" i="4"/>
  <c r="P63" i="4"/>
  <c r="N63" i="4"/>
  <c r="N64" i="4"/>
  <c r="N65" i="4"/>
  <c r="N67" i="4"/>
  <c r="P68" i="4"/>
  <c r="N68" i="4"/>
  <c r="P69" i="4"/>
  <c r="N69" i="4"/>
  <c r="N70" i="4"/>
  <c r="N72" i="4"/>
  <c r="P73" i="4"/>
  <c r="W10" i="2"/>
  <c r="X10" i="2" s="1"/>
  <c r="W12" i="2"/>
  <c r="X12" i="2" s="1"/>
  <c r="U19" i="2"/>
  <c r="U20" i="2"/>
  <c r="U21" i="2"/>
  <c r="U23" i="2"/>
  <c r="U24" i="2"/>
  <c r="U25" i="2"/>
  <c r="U26" i="2"/>
  <c r="U27" i="2"/>
  <c r="W28" i="2"/>
  <c r="X28" i="2" s="1"/>
  <c r="U29" i="2"/>
  <c r="U30" i="2"/>
  <c r="U32" i="2"/>
  <c r="W33" i="2"/>
  <c r="X33" i="2" s="1"/>
  <c r="U34" i="2"/>
  <c r="S37" i="1"/>
  <c r="R37" i="1"/>
  <c r="O37" i="1"/>
  <c r="N37" i="1"/>
  <c r="M37" i="1"/>
  <c r="L37" i="1"/>
  <c r="K37" i="1"/>
  <c r="J37" i="1"/>
  <c r="F37" i="1"/>
  <c r="E37" i="1"/>
  <c r="M74" i="4" l="1"/>
  <c r="P74" i="4"/>
  <c r="W34" i="2"/>
  <c r="X34" i="2" s="1"/>
  <c r="W32" i="2"/>
  <c r="X32" i="2" s="1"/>
  <c r="W30" i="2"/>
  <c r="X30" i="2" s="1"/>
  <c r="W29" i="2"/>
  <c r="X29" i="2" s="1"/>
  <c r="W27" i="2"/>
  <c r="X27" i="2" s="1"/>
  <c r="W26" i="2"/>
  <c r="X26" i="2" s="1"/>
  <c r="W25" i="2"/>
  <c r="X25" i="2" s="1"/>
  <c r="W24" i="2"/>
  <c r="X24" i="2" s="1"/>
  <c r="W23" i="2"/>
  <c r="X23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Y33" i="2"/>
  <c r="Y28" i="2"/>
  <c r="W15" i="2"/>
  <c r="X15" i="2" s="1"/>
  <c r="W14" i="2"/>
  <c r="X14" i="2" s="1"/>
  <c r="W13" i="2"/>
  <c r="X13" i="2" s="1"/>
  <c r="W11" i="2"/>
  <c r="X11" i="2" s="1"/>
  <c r="W9" i="2"/>
  <c r="X9" i="2" s="1"/>
  <c r="W8" i="2"/>
  <c r="X8" i="2" s="1"/>
  <c r="Y12" i="2"/>
  <c r="Y10" i="2"/>
  <c r="X16" i="2" l="1"/>
  <c r="W36" i="2"/>
  <c r="Y8" i="2"/>
  <c r="Y9" i="2"/>
  <c r="Y11" i="2"/>
  <c r="Y13" i="2"/>
  <c r="Y14" i="2"/>
  <c r="Y15" i="2"/>
  <c r="Y16" i="2"/>
  <c r="Y17" i="2"/>
  <c r="Y18" i="2"/>
  <c r="Y19" i="2"/>
  <c r="Y20" i="2"/>
  <c r="Y21" i="2"/>
  <c r="Y23" i="2"/>
  <c r="Y24" i="2"/>
  <c r="Y25" i="2"/>
  <c r="Y26" i="2"/>
  <c r="Y27" i="2"/>
  <c r="Y29" i="2"/>
  <c r="Y30" i="2"/>
  <c r="Y32" i="2"/>
  <c r="Y34" i="2"/>
  <c r="L74" i="4"/>
</calcChain>
</file>

<file path=xl/sharedStrings.xml><?xml version="1.0" encoding="utf-8"?>
<sst xmlns="http://schemas.openxmlformats.org/spreadsheetml/2006/main" count="618" uniqueCount="372">
  <si>
    <t>創設</t>
  </si>
  <si>
    <t>H15.12</t>
  </si>
  <si>
    <t>S45. 9</t>
  </si>
  <si>
    <t>S47. 8</t>
  </si>
  <si>
    <t>H12. 3</t>
  </si>
  <si>
    <t>消</t>
  </si>
  <si>
    <t>急</t>
  </si>
  <si>
    <t>Ⅲ　上水道</t>
    <phoneticPr fontId="21"/>
  </si>
  <si>
    <t>(1) 基本計画</t>
  </si>
  <si>
    <t>創設認　
可年月</t>
  </si>
  <si>
    <t>直近変更認可年月</t>
  </si>
  <si>
    <t>事業名</t>
  </si>
  <si>
    <t>井戸の本数</t>
  </si>
  <si>
    <t>表　　流　　水</t>
  </si>
  <si>
    <t>地　　下　　水</t>
  </si>
  <si>
    <t>その他</t>
  </si>
  <si>
    <t>計</t>
  </si>
  <si>
    <t>[本]</t>
  </si>
  <si>
    <t>ダム直接</t>
    <phoneticPr fontId="21"/>
  </si>
  <si>
    <t>ダム放流</t>
  </si>
  <si>
    <t>自　流</t>
  </si>
  <si>
    <t>伏流水</t>
  </si>
  <si>
    <t>浅井戸水</t>
  </si>
  <si>
    <t>深井戸水</t>
  </si>
  <si>
    <t>湧水</t>
  </si>
  <si>
    <t>浅井戸</t>
  </si>
  <si>
    <t>深井戸</t>
  </si>
  <si>
    <t>山 形 市</t>
  </si>
  <si>
    <t>T 5. 3</t>
  </si>
  <si>
    <t>H24. 3</t>
    <phoneticPr fontId="21"/>
  </si>
  <si>
    <t>経営
変更</t>
    <phoneticPr fontId="21"/>
  </si>
  <si>
    <t>寒河江市</t>
  </si>
  <si>
    <t>S27.11</t>
  </si>
  <si>
    <t>上 山 市</t>
  </si>
  <si>
    <t>T 6. 4</t>
  </si>
  <si>
    <t>－</t>
  </si>
  <si>
    <t>村 山 市</t>
  </si>
  <si>
    <t>S 6.10</t>
  </si>
  <si>
    <t>４拡</t>
  </si>
  <si>
    <t>H26～H28</t>
    <phoneticPr fontId="21"/>
  </si>
  <si>
    <t>天 童 市</t>
  </si>
  <si>
    <t>T12. 2</t>
  </si>
  <si>
    <t>６拡</t>
  </si>
  <si>
    <t>H20</t>
  </si>
  <si>
    <t>H12～H17</t>
  </si>
  <si>
    <t>東 根 市</t>
  </si>
  <si>
    <t>S26. 6</t>
  </si>
  <si>
    <t>H20. 3</t>
  </si>
  <si>
    <t>H26</t>
  </si>
  <si>
    <t>H21～H26</t>
  </si>
  <si>
    <t>河 北 町</t>
  </si>
  <si>
    <t>M45. 6</t>
  </si>
  <si>
    <t>H27. 6</t>
    <phoneticPr fontId="21"/>
  </si>
  <si>
    <t>６拡</t>
    <phoneticPr fontId="21"/>
  </si>
  <si>
    <t>西 川 町</t>
  </si>
  <si>
    <t>S43. 7</t>
  </si>
  <si>
    <t>５拡</t>
  </si>
  <si>
    <t>朝 日 町</t>
  </si>
  <si>
    <t>S39. 2</t>
  </si>
  <si>
    <t>H26. 6</t>
    <phoneticPr fontId="21"/>
  </si>
  <si>
    <t>H26</t>
    <phoneticPr fontId="21"/>
  </si>
  <si>
    <t>最上川　0.015[㎥/s]</t>
  </si>
  <si>
    <t>大 江 町</t>
  </si>
  <si>
    <t>S37.12</t>
  </si>
  <si>
    <t>２拡</t>
  </si>
  <si>
    <t>H30</t>
  </si>
  <si>
    <t>最上川中部
水道企業団</t>
  </si>
  <si>
    <t>S42. 4</t>
  </si>
  <si>
    <t>S57. 4</t>
  </si>
  <si>
    <t>H 2</t>
  </si>
  <si>
    <t>S57～S61</t>
  </si>
  <si>
    <t>最上川　0.095[㎥/s]</t>
  </si>
  <si>
    <t>尾花沢市大石田町環境衛生事業組合</t>
    <phoneticPr fontId="21"/>
  </si>
  <si>
    <t>S42. 2</t>
  </si>
  <si>
    <t>H15. 4</t>
  </si>
  <si>
    <t>H29</t>
  </si>
  <si>
    <t>H15～H28</t>
  </si>
  <si>
    <t>新 庄 市</t>
  </si>
  <si>
    <t>S25.12</t>
  </si>
  <si>
    <t>金 山 町</t>
  </si>
  <si>
    <t>H 2. 3</t>
  </si>
  <si>
    <t>最 上 町</t>
  </si>
  <si>
    <t>真室川町</t>
  </si>
  <si>
    <t>H 2. 6</t>
  </si>
  <si>
    <t>H26. 3</t>
    <phoneticPr fontId="21"/>
  </si>
  <si>
    <t>H28</t>
    <phoneticPr fontId="21"/>
  </si>
  <si>
    <t>H26～H28</t>
    <phoneticPr fontId="21"/>
  </si>
  <si>
    <t>米 沢 市</t>
  </si>
  <si>
    <t>T14. 9</t>
  </si>
  <si>
    <t>H25. 6</t>
    <phoneticPr fontId="21"/>
  </si>
  <si>
    <t>８拡
変更</t>
    <phoneticPr fontId="21"/>
  </si>
  <si>
    <t>長 井 市</t>
  </si>
  <si>
    <t>S33.12</t>
  </si>
  <si>
    <t>南 陽 市</t>
  </si>
  <si>
    <t>S44. 3</t>
  </si>
  <si>
    <t>３拡</t>
  </si>
  <si>
    <t>H19</t>
  </si>
  <si>
    <t>高 畠 町</t>
  </si>
  <si>
    <t>S28. 4</t>
  </si>
  <si>
    <t>H23. 3</t>
    <phoneticPr fontId="21"/>
  </si>
  <si>
    <t>川 西 町</t>
  </si>
  <si>
    <t>S36. 1</t>
  </si>
  <si>
    <t>H15～H18</t>
  </si>
  <si>
    <t>小 国 町</t>
  </si>
  <si>
    <t>S48. 3</t>
  </si>
  <si>
    <t>１拡</t>
  </si>
  <si>
    <t>白 鷹 町</t>
  </si>
  <si>
    <t>S34.12</t>
  </si>
  <si>
    <t>S62. 3</t>
  </si>
  <si>
    <t>S56～H 2</t>
  </si>
  <si>
    <t>実淵川　0.077[㎥/s]</t>
    <phoneticPr fontId="21"/>
  </si>
  <si>
    <t>飯 豊 町</t>
  </si>
  <si>
    <t>S42. 3</t>
  </si>
  <si>
    <t>鶴 岡 市</t>
  </si>
  <si>
    <t>S 6.12</t>
  </si>
  <si>
    <t>H21. 4</t>
  </si>
  <si>
    <t>酒 田 市</t>
  </si>
  <si>
    <t>S 4. 2</t>
  </si>
  <si>
    <t>H20. 4</t>
  </si>
  <si>
    <t>８拡</t>
  </si>
  <si>
    <t>庄 内 町</t>
  </si>
  <si>
    <t>S32.12</t>
  </si>
  <si>
    <t>遊 佐 町</t>
  </si>
  <si>
    <t>S41. 4</t>
  </si>
  <si>
    <t>H22</t>
  </si>
  <si>
    <t>合　　計</t>
    <phoneticPr fontId="21"/>
  </si>
  <si>
    <t>（注）工期：経営（変更）認可時における施設整備計画の工期</t>
  </si>
  <si>
    <t>[人]</t>
    <phoneticPr fontId="21"/>
  </si>
  <si>
    <t>[㎥]</t>
  </si>
  <si>
    <t>[㎥/日]</t>
    <rPh sb="3" eb="4">
      <t>ニチ</t>
    </rPh>
    <phoneticPr fontId="21"/>
  </si>
  <si>
    <t>計画
給水人口</t>
    <phoneticPr fontId="21"/>
  </si>
  <si>
    <t>計画最大
給水量</t>
    <rPh sb="2" eb="4">
      <t>サイダイ</t>
    </rPh>
    <phoneticPr fontId="21"/>
  </si>
  <si>
    <t>目標
年度</t>
    <phoneticPr fontId="21"/>
  </si>
  <si>
    <t>[年度]</t>
    <rPh sb="1" eb="3">
      <t>ネンド</t>
    </rPh>
    <phoneticPr fontId="21"/>
  </si>
  <si>
    <t>工期</t>
    <phoneticPr fontId="21"/>
  </si>
  <si>
    <t>計　画　最　大　取　水　量　　[㎥/日]</t>
    <rPh sb="18" eb="19">
      <t>ニチ</t>
    </rPh>
    <phoneticPr fontId="21"/>
  </si>
  <si>
    <t>表　流　水</t>
    <phoneticPr fontId="21"/>
  </si>
  <si>
    <t>地　下　水</t>
    <phoneticPr fontId="21"/>
  </si>
  <si>
    <t>受水</t>
    <phoneticPr fontId="21"/>
  </si>
  <si>
    <t>浄水</t>
    <phoneticPr fontId="21"/>
  </si>
  <si>
    <t>河川名　、　取水権　等</t>
    <phoneticPr fontId="21"/>
  </si>
  <si>
    <t>浄水
方法</t>
    <rPh sb="3" eb="5">
      <t>ホウホウ</t>
    </rPh>
    <phoneticPr fontId="21"/>
  </si>
  <si>
    <t>消・急</t>
    <rPh sb="0" eb="1">
      <t>ショウ</t>
    </rPh>
    <phoneticPr fontId="21"/>
  </si>
  <si>
    <t>消・急</t>
    <rPh sb="2" eb="3">
      <t>キュウ</t>
    </rPh>
    <phoneticPr fontId="21"/>
  </si>
  <si>
    <t>消・膜</t>
    <rPh sb="0" eb="1">
      <t>ショウ</t>
    </rPh>
    <phoneticPr fontId="21"/>
  </si>
  <si>
    <t>緩･消･急･膜</t>
    <rPh sb="2" eb="3">
      <t>ショウ</t>
    </rPh>
    <rPh sb="4" eb="5">
      <t>キュウ</t>
    </rPh>
    <rPh sb="6" eb="7">
      <t>マク</t>
    </rPh>
    <phoneticPr fontId="21"/>
  </si>
  <si>
    <t>(2) 給水状況</t>
  </si>
  <si>
    <t>現　　在
給水人口</t>
  </si>
  <si>
    <t>実績１日給水量</t>
  </si>
  <si>
    <t>実　　　績　　　年　　　間　　　取　　　水　　　量　　　[千㎥]</t>
  </si>
  <si>
    <t>実　　　績　　　年　　　間　　　給　　　水　　　量　　　[千㎥]</t>
  </si>
  <si>
    <t>有収率</t>
  </si>
  <si>
    <t>有効率</t>
  </si>
  <si>
    <t>負荷率</t>
  </si>
  <si>
    <t>受 水</t>
  </si>
  <si>
    <t>有　　　　　効　　　　　水　　　　　量</t>
  </si>
  <si>
    <t>無効
水量</t>
  </si>
  <si>
    <t>最大（月/日）</t>
  </si>
  <si>
    <t>平 均</t>
  </si>
  <si>
    <t>自 流</t>
  </si>
  <si>
    <t>浄 水</t>
  </si>
  <si>
    <t>有　　　収　　　水　　　量</t>
  </si>
  <si>
    <t>無収
水量</t>
  </si>
  <si>
    <t>生活用</t>
  </si>
  <si>
    <t>業務用</t>
  </si>
  <si>
    <t>工場用</t>
  </si>
  <si>
    <t>[％]</t>
  </si>
  <si>
    <t>尾花沢市大石田町環境衛生事業組合</t>
    <phoneticPr fontId="21"/>
  </si>
  <si>
    <t>合　　計</t>
    <phoneticPr fontId="21"/>
  </si>
  <si>
    <t>浅井戸</t>
    <phoneticPr fontId="21"/>
  </si>
  <si>
    <t>深井戸</t>
    <phoneticPr fontId="21"/>
  </si>
  <si>
    <t>ダム
直接</t>
    <phoneticPr fontId="21"/>
  </si>
  <si>
    <t>ダム
放流</t>
    <phoneticPr fontId="21"/>
  </si>
  <si>
    <t>損益計算</t>
  </si>
  <si>
    <t>資本的収支</t>
  </si>
  <si>
    <t>⑦</t>
  </si>
  <si>
    <t>資本的収入額が</t>
  </si>
  <si>
    <t>②</t>
  </si>
  <si>
    <t>③</t>
  </si>
  <si>
    <t>④</t>
  </si>
  <si>
    <t>⑤</t>
  </si>
  <si>
    <t>⑥</t>
  </si>
  <si>
    <t>Ａ</t>
  </si>
  <si>
    <t>Ｂ</t>
  </si>
  <si>
    <t>Ｃ</t>
  </si>
  <si>
    <t>総収益</t>
  </si>
  <si>
    <t>①</t>
  </si>
  <si>
    <t>総費用</t>
  </si>
  <si>
    <t>資本的支出額に</t>
    <rPh sb="3" eb="5">
      <t>シシュツ</t>
    </rPh>
    <phoneticPr fontId="21"/>
  </si>
  <si>
    <t>人件費</t>
  </si>
  <si>
    <t>動力費</t>
  </si>
  <si>
    <t>修繕費</t>
  </si>
  <si>
    <t>薬品費</t>
  </si>
  <si>
    <t>支払利息</t>
  </si>
  <si>
    <t>減価償却費</t>
  </si>
  <si>
    <t>受水費</t>
  </si>
  <si>
    <t>受託工事費</t>
  </si>
  <si>
    <t>合計</t>
  </si>
  <si>
    <t>供給単価</t>
  </si>
  <si>
    <t>給水原価</t>
  </si>
  <si>
    <t>資本単価</t>
  </si>
  <si>
    <t>給水収益</t>
  </si>
  <si>
    <t>改良事業費</t>
  </si>
  <si>
    <t>不足する額</t>
  </si>
  <si>
    <t>[千㎥]</t>
  </si>
  <si>
    <t>[円/㎥]</t>
  </si>
  <si>
    <t>尾花沢市大石田町環境衛生事業組合</t>
    <phoneticPr fontId="21"/>
  </si>
  <si>
    <t>合　　計</t>
  </si>
  <si>
    <t>費用構成</t>
    <phoneticPr fontId="21"/>
  </si>
  <si>
    <t>有収水量１㎥当り</t>
    <phoneticPr fontId="21"/>
  </si>
  <si>
    <t>（△損失）</t>
    <phoneticPr fontId="21"/>
  </si>
  <si>
    <t>(3) 財務状況</t>
    <rPh sb="4" eb="6">
      <t>ザイム</t>
    </rPh>
    <rPh sb="6" eb="8">
      <t>ジョウキョウ</t>
    </rPh>
    <phoneticPr fontId="21"/>
  </si>
  <si>
    <t>Ａ 供給単価 ＝ ①／⑦　　　Ｂ 給水原価 ＝ （⑥－⑤）／⑦　　　Ｃ 資本単価 ＝ （②＋③＋④×ａ）／⑦　　　ａ 受水費資本比率 ＝ 用水供給の資本単価／用水供給の給水原価</t>
    <rPh sb="2" eb="4">
      <t>キョウキュウ</t>
    </rPh>
    <rPh sb="4" eb="6">
      <t>タンカ</t>
    </rPh>
    <rPh sb="17" eb="19">
      <t>キュウスイ</t>
    </rPh>
    <rPh sb="19" eb="21">
      <t>ゲンカ</t>
    </rPh>
    <rPh sb="36" eb="38">
      <t>シホン</t>
    </rPh>
    <rPh sb="38" eb="40">
      <t>タンカ</t>
    </rPh>
    <rPh sb="59" eb="61">
      <t>ジュスイ</t>
    </rPh>
    <rPh sb="61" eb="62">
      <t>ヒ</t>
    </rPh>
    <rPh sb="62" eb="64">
      <t>シホン</t>
    </rPh>
    <rPh sb="64" eb="66">
      <t>ヒリツ</t>
    </rPh>
    <rPh sb="69" eb="71">
      <t>ヨウスイ</t>
    </rPh>
    <rPh sb="71" eb="73">
      <t>キョウキュウ</t>
    </rPh>
    <rPh sb="74" eb="76">
      <t>シホン</t>
    </rPh>
    <rPh sb="76" eb="78">
      <t>タンカ</t>
    </rPh>
    <rPh sb="79" eb="81">
      <t>ヨウスイ</t>
    </rPh>
    <rPh sb="81" eb="83">
      <t>キョウキュウ</t>
    </rPh>
    <rPh sb="84" eb="86">
      <t>キュウスイ</t>
    </rPh>
    <rPh sb="86" eb="88">
      <t>ゲンカ</t>
    </rPh>
    <phoneticPr fontId="21"/>
  </si>
  <si>
    <t>　　　　　　　項目
事業主体名</t>
    <rPh sb="7" eb="9">
      <t>コウモク</t>
    </rPh>
    <phoneticPr fontId="21"/>
  </si>
  <si>
    <t>　　　　　　　項目
 事業主体名</t>
    <rPh sb="7" eb="9">
      <t>コウモク</t>
    </rPh>
    <phoneticPr fontId="21"/>
  </si>
  <si>
    <r>
      <t xml:space="preserve">　　　　　　　項目
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 事業主体名</t>
    </r>
    <rPh sb="7" eb="9">
      <t>コウモク</t>
    </rPh>
    <phoneticPr fontId="21"/>
  </si>
  <si>
    <t>　　　　　　　項目
 事業主体名</t>
    <phoneticPr fontId="21"/>
  </si>
  <si>
    <t>他会計補助金</t>
    <rPh sb="3" eb="6">
      <t>ホジョキン</t>
    </rPh>
    <phoneticPr fontId="21"/>
  </si>
  <si>
    <t>当年度純利益</t>
    <rPh sb="3" eb="6">
      <t>ジュンリエキ</t>
    </rPh>
    <phoneticPr fontId="21"/>
  </si>
  <si>
    <t>資本的収入の純計</t>
    <rPh sb="6" eb="7">
      <t>ジュン</t>
    </rPh>
    <rPh sb="7" eb="8">
      <t>ケイ</t>
    </rPh>
    <phoneticPr fontId="21"/>
  </si>
  <si>
    <t>資本的支出の計</t>
    <rPh sb="6" eb="7">
      <t>ケイ</t>
    </rPh>
    <phoneticPr fontId="21"/>
  </si>
  <si>
    <t>企業債償還金</t>
    <rPh sb="3" eb="6">
      <t>ショウカンキン</t>
    </rPh>
    <phoneticPr fontId="21"/>
  </si>
  <si>
    <t>新設・拡張事業費</t>
    <rPh sb="5" eb="8">
      <t>ジギョウヒ</t>
    </rPh>
    <phoneticPr fontId="21"/>
  </si>
  <si>
    <t>年間総有収水量</t>
    <rPh sb="0" eb="2">
      <t>ネンカン</t>
    </rPh>
    <phoneticPr fontId="21"/>
  </si>
  <si>
    <t>[人]</t>
    <phoneticPr fontId="21"/>
  </si>
  <si>
    <t>現行料金
施行年月日</t>
  </si>
  <si>
    <t>料金
体系</t>
  </si>
  <si>
    <t>基　　本</t>
  </si>
  <si>
    <t>超過料金</t>
  </si>
  <si>
    <r>
      <t xml:space="preserve">メーター
</t>
    </r>
    <r>
      <rPr>
        <sz val="9"/>
        <rFont val="ＭＳ 明朝"/>
        <family val="1"/>
        <charset val="128"/>
      </rPr>
      <t>使用料</t>
    </r>
  </si>
  <si>
    <r>
      <t xml:space="preserve">㎥当り使用料金
</t>
    </r>
    <r>
      <rPr>
        <sz val="8"/>
        <rFont val="ＭＳ 明朝"/>
        <family val="1"/>
        <charset val="128"/>
      </rPr>
      <t>※税込み</t>
    </r>
  </si>
  <si>
    <t>水量</t>
  </si>
  <si>
    <t>料金</t>
  </si>
  <si>
    <t>[円]</t>
  </si>
  <si>
    <t>[10㎥/円]</t>
  </si>
  <si>
    <t>[20㎥/円]</t>
  </si>
  <si>
    <t>口径別</t>
  </si>
  <si>
    <t>用途別</t>
  </si>
  <si>
    <t>単一料金</t>
  </si>
  <si>
    <t>尾花沢市大石田町
環境衛生事業組合</t>
    <phoneticPr fontId="21"/>
  </si>
  <si>
    <t>県 平 均</t>
  </si>
  <si>
    <t>（注）超過料金が段階別料金の場合、最初の区分の㎥当たりの料金</t>
  </si>
  <si>
    <t>(4) 水道料金（家庭用φ13mm）</t>
    <phoneticPr fontId="21"/>
  </si>
  <si>
    <t>(5) 施設の概要</t>
  </si>
  <si>
    <t>浄　　　水　　　施　　　設　　　[㎥/日]</t>
  </si>
  <si>
    <t>配水施設 [㎥]</t>
  </si>
  <si>
    <t>消毒のみ</t>
  </si>
  <si>
    <t>緩速ろ過</t>
  </si>
  <si>
    <t>急速ろ過</t>
  </si>
  <si>
    <t>配水池数</t>
  </si>
  <si>
    <t>鋳鉄管</t>
  </si>
  <si>
    <t>ダクタイル
鋳鉄管</t>
  </si>
  <si>
    <t>鋼管</t>
  </si>
  <si>
    <t>石綿
セメント管</t>
  </si>
  <si>
    <t>硬質塩化
ビニル管</t>
  </si>
  <si>
    <t>コンクリート管</t>
  </si>
  <si>
    <t>鉛管</t>
  </si>
  <si>
    <t>ポリエチレン管</t>
  </si>
  <si>
    <t>ステンレス管</t>
  </si>
  <si>
    <t>個数</t>
  </si>
  <si>
    <t>常用
池数</t>
  </si>
  <si>
    <t>尾花沢市大石田町
環境衛生事業組合</t>
    <phoneticPr fontId="21"/>
  </si>
  <si>
    <t>合　　計</t>
    <phoneticPr fontId="21"/>
  </si>
  <si>
    <t>山 形 市</t>
    <phoneticPr fontId="21"/>
  </si>
  <si>
    <t>上 山 市</t>
    <phoneticPr fontId="21"/>
  </si>
  <si>
    <t>村 山 市</t>
    <phoneticPr fontId="21"/>
  </si>
  <si>
    <t>天 童 市</t>
    <phoneticPr fontId="21"/>
  </si>
  <si>
    <t>東 根 市</t>
    <phoneticPr fontId="21"/>
  </si>
  <si>
    <t>河 北 町</t>
    <phoneticPr fontId="21"/>
  </si>
  <si>
    <t>西 川 町</t>
    <phoneticPr fontId="21"/>
  </si>
  <si>
    <t>朝 日 町</t>
    <phoneticPr fontId="21"/>
  </si>
  <si>
    <t>大 江 町</t>
    <phoneticPr fontId="21"/>
  </si>
  <si>
    <t>新 庄 市</t>
    <phoneticPr fontId="21"/>
  </si>
  <si>
    <t>金 山 町</t>
    <phoneticPr fontId="21"/>
  </si>
  <si>
    <t>最 上 町</t>
    <phoneticPr fontId="21"/>
  </si>
  <si>
    <t>米 沢 市</t>
    <phoneticPr fontId="21"/>
  </si>
  <si>
    <t>長 井 市</t>
    <phoneticPr fontId="21"/>
  </si>
  <si>
    <t>南 陽 市</t>
    <phoneticPr fontId="21"/>
  </si>
  <si>
    <t>高 畠 町</t>
    <phoneticPr fontId="21"/>
  </si>
  <si>
    <t>川 西 町</t>
    <phoneticPr fontId="21"/>
  </si>
  <si>
    <t>小 国 町</t>
    <phoneticPr fontId="21"/>
  </si>
  <si>
    <t>白 鷹 町</t>
    <phoneticPr fontId="21"/>
  </si>
  <si>
    <t>飯 豊 町</t>
    <phoneticPr fontId="21"/>
  </si>
  <si>
    <t>鶴 岡 市</t>
    <phoneticPr fontId="21"/>
  </si>
  <si>
    <t>酒 田 市</t>
    <phoneticPr fontId="21"/>
  </si>
  <si>
    <t>庄 内 町</t>
    <phoneticPr fontId="21"/>
  </si>
  <si>
    <t>遊 佐 町</t>
    <phoneticPr fontId="21"/>
  </si>
  <si>
    <t>配水施設
有効容量</t>
    <phoneticPr fontId="21"/>
  </si>
  <si>
    <t>計画
浄水量</t>
    <phoneticPr fontId="21"/>
  </si>
  <si>
    <t>H23</t>
    <phoneticPr fontId="21"/>
  </si>
  <si>
    <t>H27</t>
    <phoneticPr fontId="21"/>
  </si>
  <si>
    <t>大樽川　0.095[㎥/s]</t>
    <phoneticPr fontId="21"/>
  </si>
  <si>
    <t>用途・口径
併用</t>
    <rPh sb="0" eb="2">
      <t>ヨウト</t>
    </rPh>
    <rPh sb="3" eb="5">
      <t>コウケイ</t>
    </rPh>
    <phoneticPr fontId="21"/>
  </si>
  <si>
    <t>合計</t>
    <rPh sb="0" eb="1">
      <t>ゴウ</t>
    </rPh>
    <rPh sb="1" eb="2">
      <t>ケイ</t>
    </rPh>
    <phoneticPr fontId="21"/>
  </si>
  <si>
    <t>膜ろ過</t>
    <rPh sb="0" eb="1">
      <t>マク</t>
    </rPh>
    <rPh sb="2" eb="3">
      <t>カ</t>
    </rPh>
    <phoneticPr fontId="21"/>
  </si>
  <si>
    <t>舟 形 町</t>
    <rPh sb="0" eb="1">
      <t>フネ</t>
    </rPh>
    <rPh sb="2" eb="3">
      <t>カタチ</t>
    </rPh>
    <rPh sb="4" eb="5">
      <t>マチ</t>
    </rPh>
    <phoneticPr fontId="21"/>
  </si>
  <si>
    <t>H29. 4</t>
    <phoneticPr fontId="21"/>
  </si>
  <si>
    <t>創設</t>
    <phoneticPr fontId="21"/>
  </si>
  <si>
    <t>H28. 2</t>
    <phoneticPr fontId="21"/>
  </si>
  <si>
    <t>H28. 3</t>
    <phoneticPr fontId="21"/>
  </si>
  <si>
    <t>H28. 3</t>
    <phoneticPr fontId="21"/>
  </si>
  <si>
    <t>H28. 2</t>
    <phoneticPr fontId="21"/>
  </si>
  <si>
    <t>H27. 3</t>
    <phoneticPr fontId="21"/>
  </si>
  <si>
    <t>H29. 3</t>
    <phoneticPr fontId="21"/>
  </si>
  <si>
    <t>簡水
統合</t>
    <rPh sb="0" eb="2">
      <t>カンスイ</t>
    </rPh>
    <rPh sb="3" eb="5">
      <t>トウゴウ</t>
    </rPh>
    <phoneticPr fontId="21"/>
  </si>
  <si>
    <t>７拡</t>
    <rPh sb="1" eb="2">
      <t>カク</t>
    </rPh>
    <phoneticPr fontId="21"/>
  </si>
  <si>
    <t>施設
整備</t>
    <rPh sb="0" eb="2">
      <t>シセツ</t>
    </rPh>
    <rPh sb="3" eb="5">
      <t>セイビ</t>
    </rPh>
    <phoneticPr fontId="21"/>
  </si>
  <si>
    <t>H27～H28</t>
    <phoneticPr fontId="21"/>
  </si>
  <si>
    <t>膜</t>
    <rPh sb="0" eb="1">
      <t>マク</t>
    </rPh>
    <phoneticPr fontId="21"/>
  </si>
  <si>
    <t>消･緩･膜･紫</t>
    <rPh sb="0" eb="1">
      <t>ショウ</t>
    </rPh>
    <rPh sb="4" eb="5">
      <t>マク</t>
    </rPh>
    <rPh sb="6" eb="7">
      <t>ムラサキ</t>
    </rPh>
    <phoneticPr fontId="21"/>
  </si>
  <si>
    <t>消･急･除鉄マ</t>
    <rPh sb="0" eb="1">
      <t>ケ</t>
    </rPh>
    <phoneticPr fontId="21"/>
  </si>
  <si>
    <t>消</t>
    <rPh sb="0" eb="1">
      <t>ケ</t>
    </rPh>
    <phoneticPr fontId="21"/>
  </si>
  <si>
    <t>消･緩･膜</t>
    <rPh sb="0" eb="1">
      <t>ケ</t>
    </rPh>
    <rPh sb="4" eb="5">
      <t>マク</t>
    </rPh>
    <phoneticPr fontId="21"/>
  </si>
  <si>
    <t>消・膜</t>
    <rPh sb="0" eb="1">
      <t>ケ</t>
    </rPh>
    <rPh sb="2" eb="3">
      <t>マク</t>
    </rPh>
    <phoneticPr fontId="21"/>
  </si>
  <si>
    <t>急・膜</t>
    <rPh sb="2" eb="3">
      <t>マク</t>
    </rPh>
    <phoneticPr fontId="21"/>
  </si>
  <si>
    <t>消・膜</t>
    <rPh sb="0" eb="1">
      <t>ショウ</t>
    </rPh>
    <rPh sb="2" eb="3">
      <t>マク</t>
    </rPh>
    <phoneticPr fontId="21"/>
  </si>
  <si>
    <t>消･急･膜</t>
    <rPh sb="2" eb="3">
      <t>キュウ</t>
    </rPh>
    <rPh sb="4" eb="5">
      <t>マク</t>
    </rPh>
    <phoneticPr fontId="21"/>
  </si>
  <si>
    <t>消・膜</t>
    <rPh sb="2" eb="3">
      <t>マク</t>
    </rPh>
    <phoneticPr fontId="21"/>
  </si>
  <si>
    <t>消･除鉄マ･紫</t>
    <rPh sb="2" eb="3">
      <t>ジョ</t>
    </rPh>
    <rPh sb="3" eb="4">
      <t>テツ</t>
    </rPh>
    <rPh sb="6" eb="7">
      <t>ムラサキ</t>
    </rPh>
    <phoneticPr fontId="21"/>
  </si>
  <si>
    <t>最上川 0.694[㎥/s]、馬見ヶ崎川 0.350[㎥/s]、蔵王ﾀﾞﾑ 0.094[㎥/s]、不動沢ﾀﾞﾑ 0.074[㎥/s]等</t>
    <rPh sb="32" eb="34">
      <t>ザオウ</t>
    </rPh>
    <rPh sb="49" eb="51">
      <t>フドウ</t>
    </rPh>
    <rPh sb="51" eb="52">
      <t>サワ</t>
    </rPh>
    <rPh sb="66" eb="67">
      <t>トウ</t>
    </rPh>
    <phoneticPr fontId="21"/>
  </si>
  <si>
    <t>H30. 3</t>
    <phoneticPr fontId="21"/>
  </si>
  <si>
    <t>H29. 4</t>
    <phoneticPr fontId="21"/>
  </si>
  <si>
    <t>H29</t>
    <phoneticPr fontId="21"/>
  </si>
  <si>
    <t>H29. 3</t>
    <phoneticPr fontId="21"/>
  </si>
  <si>
    <t>H29. 4</t>
    <phoneticPr fontId="21"/>
  </si>
  <si>
    <t>消・緩</t>
  </si>
  <si>
    <t>急・消</t>
  </si>
  <si>
    <t>大沢川　0.017[㎥/s]</t>
    <phoneticPr fontId="21"/>
  </si>
  <si>
    <t>月布川　0.007[㎥/s]</t>
    <phoneticPr fontId="21"/>
  </si>
  <si>
    <t>長井ﾀﾞﾑ　0.120[㎥/s]</t>
    <rPh sb="0" eb="2">
      <t>ナガイ</t>
    </rPh>
    <phoneticPr fontId="21"/>
  </si>
  <si>
    <t>荒川　0.032[㎥/s]</t>
    <phoneticPr fontId="21"/>
  </si>
  <si>
    <t>温海川　0.024[㎥/s]</t>
    <phoneticPr fontId="21"/>
  </si>
  <si>
    <t>消･緩･急･膜･除鉄マ</t>
    <rPh sb="0" eb="1">
      <t>ケ</t>
    </rPh>
    <rPh sb="6" eb="7">
      <t>マク</t>
    </rPh>
    <phoneticPr fontId="21"/>
  </si>
  <si>
    <t>H 2～H 7</t>
    <phoneticPr fontId="21"/>
  </si>
  <si>
    <t>H30</t>
    <phoneticPr fontId="21"/>
  </si>
  <si>
    <t>H22～H30</t>
    <phoneticPr fontId="21"/>
  </si>
  <si>
    <t>H30. 3</t>
    <phoneticPr fontId="21"/>
  </si>
  <si>
    <t>H32</t>
    <phoneticPr fontId="21"/>
  </si>
  <si>
    <t>H36</t>
    <phoneticPr fontId="21"/>
  </si>
  <si>
    <t>H27～H35</t>
    <phoneticPr fontId="21"/>
  </si>
  <si>
    <t>H33</t>
    <phoneticPr fontId="21"/>
  </si>
  <si>
    <t>H35</t>
    <phoneticPr fontId="21"/>
  </si>
  <si>
    <t>H37</t>
    <phoneticPr fontId="21"/>
  </si>
  <si>
    <t>H40</t>
    <phoneticPr fontId="21"/>
  </si>
  <si>
    <t>H42</t>
    <phoneticPr fontId="21"/>
  </si>
  <si>
    <t>H38</t>
    <phoneticPr fontId="21"/>
  </si>
  <si>
    <t>H31</t>
    <phoneticPr fontId="21"/>
  </si>
  <si>
    <t>H28～H33</t>
    <phoneticPr fontId="21"/>
  </si>
  <si>
    <t>H28～H35</t>
    <phoneticPr fontId="21"/>
  </si>
  <si>
    <t>H25～H33</t>
    <phoneticPr fontId="21"/>
  </si>
  <si>
    <t>H 6～H32</t>
    <phoneticPr fontId="21"/>
  </si>
  <si>
    <t>H23～H37</t>
    <phoneticPr fontId="21"/>
  </si>
  <si>
    <t>H21～H39</t>
    <phoneticPr fontId="21"/>
  </si>
  <si>
    <t>H29～H32</t>
    <phoneticPr fontId="21"/>
  </si>
  <si>
    <t>管　　　路　　　延　　　長　　　[ｍ]</t>
    <phoneticPr fontId="21"/>
  </si>
  <si>
    <t>置賜白川　0.028[㎥/s]</t>
    <phoneticPr fontId="21"/>
  </si>
  <si>
    <t>消･急･膜</t>
    <rPh sb="0" eb="1">
      <t>ショウ</t>
    </rPh>
    <rPh sb="4" eb="5">
      <t>マク</t>
    </rPh>
    <phoneticPr fontId="21"/>
  </si>
  <si>
    <t>（注）現在給水人口の内102人は新潟県村上市</t>
    <rPh sb="1" eb="2">
      <t>チュウ</t>
    </rPh>
    <rPh sb="3" eb="5">
      <t>ゲンザイ</t>
    </rPh>
    <rPh sb="5" eb="7">
      <t>キュウスイ</t>
    </rPh>
    <rPh sb="7" eb="9">
      <t>ジンコウ</t>
    </rPh>
    <rPh sb="10" eb="11">
      <t>ウチ</t>
    </rPh>
    <rPh sb="14" eb="15">
      <t>ニン</t>
    </rPh>
    <rPh sb="16" eb="19">
      <t>ニイガタケン</t>
    </rPh>
    <rPh sb="19" eb="22">
      <t>ムラカミシ</t>
    </rPh>
    <phoneticPr fontId="21"/>
  </si>
  <si>
    <t>その他</t>
    <rPh sb="2" eb="3">
      <t>タ</t>
    </rPh>
    <phoneticPr fontId="21"/>
  </si>
  <si>
    <t>委託料</t>
    <rPh sb="0" eb="3">
      <t>イタクリョウ</t>
    </rPh>
    <phoneticPr fontId="21"/>
  </si>
  <si>
    <t>[単位：千円]</t>
    <phoneticPr fontId="21"/>
  </si>
  <si>
    <t>常用系列数</t>
    <rPh sb="0" eb="2">
      <t>ジョウヨウ</t>
    </rPh>
    <rPh sb="2" eb="4">
      <t>ケイレツ</t>
    </rPh>
    <rPh sb="4" eb="5">
      <t>スウ</t>
    </rPh>
    <phoneticPr fontId="21"/>
  </si>
  <si>
    <t>第１段</t>
  </si>
  <si>
    <t>導水管</t>
  </si>
  <si>
    <t>第２段</t>
  </si>
  <si>
    <t>送水管</t>
  </si>
  <si>
    <t>第３段</t>
  </si>
  <si>
    <t>配水管</t>
  </si>
  <si>
    <t>第４段</t>
  </si>
  <si>
    <t>泉田川　0.028[㎥/s]</t>
    <phoneticPr fontId="21"/>
  </si>
  <si>
    <t>真室川　0.015[㎥/s]</t>
    <phoneticPr fontId="21"/>
  </si>
  <si>
    <t>最上川　0.329[㎥/s]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</si>
</sst>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\(m/d\)"/>
    <numFmt numFmtId="180" formatCode="#,##0.0"/>
    <numFmt numFmtId="181" formatCode="#,##0.0_ "/>
  </numFmts>
  <fonts count="28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/>
      <diagonal style="hair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/>
      <diagonal style="hair">
        <color indexed="64"/>
      </diagonal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8"/>
      </right>
      <top/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</cellStyleXfs>
  <cellXfs count="255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0" fontId="20" fillId="24" borderId="3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 wrapText="1"/>
    </xf>
    <xf numFmtId="3" fontId="20" fillId="0" borderId="37" xfId="45" applyNumberFormat="1" applyFont="1" applyFill="1" applyBorder="1" applyAlignment="1" applyProtection="1">
      <alignment vertical="center"/>
    </xf>
    <xf numFmtId="3" fontId="20" fillId="0" borderId="37" xfId="0" applyNumberFormat="1" applyFont="1" applyFill="1" applyBorder="1" applyAlignment="1">
      <alignment vertical="center"/>
    </xf>
    <xf numFmtId="0" fontId="20" fillId="24" borderId="39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3" fontId="20" fillId="0" borderId="26" xfId="0" applyNumberFormat="1" applyFont="1" applyFill="1" applyBorder="1" applyAlignment="1">
      <alignment vertical="center"/>
    </xf>
    <xf numFmtId="0" fontId="20" fillId="24" borderId="39" xfId="0" applyFont="1" applyFill="1" applyBorder="1" applyAlignment="1">
      <alignment horizontal="center" vertical="center" wrapText="1" shrinkToFit="1"/>
    </xf>
    <xf numFmtId="178" fontId="20" fillId="24" borderId="39" xfId="0" applyNumberFormat="1" applyFont="1" applyFill="1" applyBorder="1" applyAlignment="1">
      <alignment horizontal="center" vertical="center"/>
    </xf>
    <xf numFmtId="178" fontId="20" fillId="24" borderId="39" xfId="0" applyNumberFormat="1" applyFont="1" applyFill="1" applyBorder="1" applyAlignment="1">
      <alignment horizontal="center" vertical="center" wrapText="1"/>
    </xf>
    <xf numFmtId="0" fontId="20" fillId="24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3" fontId="20" fillId="0" borderId="46" xfId="0" applyNumberFormat="1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176" fontId="20" fillId="0" borderId="0" xfId="0" applyNumberFormat="1" applyFont="1" applyFill="1" applyAlignment="1">
      <alignment vertical="center"/>
    </xf>
    <xf numFmtId="178" fontId="20" fillId="24" borderId="50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horizontal="center" vertical="center" wrapText="1"/>
    </xf>
    <xf numFmtId="3" fontId="20" fillId="0" borderId="52" xfId="0" applyNumberFormat="1" applyFont="1" applyFill="1" applyBorder="1" applyAlignment="1">
      <alignment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/>
    </xf>
    <xf numFmtId="0" fontId="20" fillId="24" borderId="63" xfId="0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horizontal="center" vertical="center"/>
    </xf>
    <xf numFmtId="0" fontId="20" fillId="24" borderId="49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0" fillId="24" borderId="67" xfId="0" applyFont="1" applyFill="1" applyBorder="1" applyAlignment="1">
      <alignment vertical="center"/>
    </xf>
    <xf numFmtId="0" fontId="20" fillId="24" borderId="68" xfId="0" applyFont="1" applyFill="1" applyBorder="1" applyAlignment="1">
      <alignment vertical="center"/>
    </xf>
    <xf numFmtId="0" fontId="20" fillId="24" borderId="6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24" borderId="8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/>
    </xf>
    <xf numFmtId="0" fontId="20" fillId="24" borderId="88" xfId="0" applyFont="1" applyFill="1" applyBorder="1" applyAlignment="1">
      <alignment horizontal="center" vertical="center"/>
    </xf>
    <xf numFmtId="178" fontId="20" fillId="0" borderId="0" xfId="0" applyNumberFormat="1" applyFont="1" applyFill="1" applyBorder="1" applyAlignment="1">
      <alignment vertical="center"/>
    </xf>
    <xf numFmtId="0" fontId="20" fillId="24" borderId="90" xfId="0" applyFont="1" applyFill="1" applyBorder="1" applyAlignment="1">
      <alignment horizontal="center" vertical="center"/>
    </xf>
    <xf numFmtId="0" fontId="24" fillId="24" borderId="90" xfId="0" applyFont="1" applyFill="1" applyBorder="1" applyAlignment="1">
      <alignment horizontal="center" vertical="center" wrapText="1" shrinkToFit="1"/>
    </xf>
    <xf numFmtId="178" fontId="20" fillId="24" borderId="90" xfId="0" applyNumberFormat="1" applyFont="1" applyFill="1" applyBorder="1" applyAlignment="1">
      <alignment horizontal="center" vertical="center"/>
    </xf>
    <xf numFmtId="178" fontId="20" fillId="24" borderId="90" xfId="0" applyNumberFormat="1" applyFont="1" applyFill="1" applyBorder="1" applyAlignment="1">
      <alignment horizontal="center" vertical="center" wrapText="1"/>
    </xf>
    <xf numFmtId="178" fontId="20" fillId="24" borderId="4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24" borderId="8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24" borderId="73" xfId="0" applyFont="1" applyFill="1" applyBorder="1" applyAlignment="1">
      <alignment horizontal="center" vertical="center"/>
    </xf>
    <xf numFmtId="0" fontId="20" fillId="24" borderId="74" xfId="0" applyFont="1" applyFill="1" applyBorder="1" applyAlignment="1">
      <alignment horizontal="center" vertical="center"/>
    </xf>
    <xf numFmtId="0" fontId="20" fillId="24" borderId="82" xfId="0" applyFont="1" applyFill="1" applyBorder="1" applyAlignment="1">
      <alignment horizontal="center" vertical="center"/>
    </xf>
    <xf numFmtId="0" fontId="20" fillId="24" borderId="72" xfId="0" applyFont="1" applyFill="1" applyBorder="1" applyAlignment="1">
      <alignment horizontal="center" vertical="center"/>
    </xf>
    <xf numFmtId="0" fontId="20" fillId="24" borderId="75" xfId="0" applyFont="1" applyFill="1" applyBorder="1" applyAlignment="1">
      <alignment horizontal="center" vertical="center"/>
    </xf>
    <xf numFmtId="177" fontId="20" fillId="24" borderId="76" xfId="0" applyNumberFormat="1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 shrinkToFit="1"/>
    </xf>
    <xf numFmtId="0" fontId="20" fillId="24" borderId="83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 shrinkToFit="1"/>
    </xf>
    <xf numFmtId="0" fontId="20" fillId="24" borderId="78" xfId="0" applyFont="1" applyFill="1" applyBorder="1" applyAlignment="1">
      <alignment horizontal="center" vertical="center"/>
    </xf>
    <xf numFmtId="0" fontId="20" fillId="24" borderId="85" xfId="0" applyFont="1" applyFill="1" applyBorder="1" applyAlignment="1">
      <alignment horizontal="center" vertical="center"/>
    </xf>
    <xf numFmtId="0" fontId="20" fillId="24" borderId="70" xfId="0" applyFont="1" applyFill="1" applyBorder="1" applyAlignment="1">
      <alignment horizontal="center" vertical="center"/>
    </xf>
    <xf numFmtId="0" fontId="20" fillId="24" borderId="87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176" fontId="20" fillId="0" borderId="0" xfId="44" applyFont="1" applyFill="1">
      <alignment vertical="center"/>
    </xf>
    <xf numFmtId="0" fontId="20" fillId="24" borderId="99" xfId="0" applyFont="1" applyFill="1" applyBorder="1" applyAlignment="1">
      <alignment horizontal="center" vertical="center"/>
    </xf>
    <xf numFmtId="0" fontId="20" fillId="24" borderId="100" xfId="0" applyFont="1" applyFill="1" applyBorder="1" applyAlignment="1">
      <alignment horizontal="center" vertical="center"/>
    </xf>
    <xf numFmtId="0" fontId="20" fillId="24" borderId="101" xfId="0" applyFont="1" applyFill="1" applyBorder="1" applyAlignment="1">
      <alignment horizontal="center" vertical="center"/>
    </xf>
    <xf numFmtId="0" fontId="20" fillId="24" borderId="102" xfId="0" applyFont="1" applyFill="1" applyBorder="1" applyAlignment="1">
      <alignment horizontal="center" vertical="center"/>
    </xf>
    <xf numFmtId="0" fontId="20" fillId="24" borderId="102" xfId="0" applyFont="1" applyFill="1" applyBorder="1" applyAlignment="1">
      <alignment horizontal="center" vertical="center" wrapText="1"/>
    </xf>
    <xf numFmtId="0" fontId="20" fillId="25" borderId="104" xfId="0" applyFont="1" applyFill="1" applyBorder="1" applyAlignment="1">
      <alignment horizontal="center" vertical="center"/>
    </xf>
    <xf numFmtId="49" fontId="20" fillId="0" borderId="45" xfId="0" applyNumberFormat="1" applyFont="1" applyFill="1" applyBorder="1" applyAlignment="1">
      <alignment vertical="center"/>
    </xf>
    <xf numFmtId="176" fontId="20" fillId="0" borderId="0" xfId="46" applyFont="1" applyFill="1" applyBorder="1" applyAlignment="1">
      <alignment vertical="center"/>
    </xf>
    <xf numFmtId="176" fontId="20" fillId="0" borderId="0" xfId="46" applyFont="1" applyFill="1" applyAlignment="1">
      <alignment vertical="center"/>
    </xf>
    <xf numFmtId="176" fontId="20" fillId="0" borderId="0" xfId="42" applyFont="1" applyFill="1" applyAlignment="1">
      <alignment vertical="center"/>
    </xf>
    <xf numFmtId="41" fontId="20" fillId="0" borderId="0" xfId="33" applyFont="1" applyFill="1" applyBorder="1" applyAlignment="1">
      <alignment vertical="center"/>
    </xf>
    <xf numFmtId="181" fontId="20" fillId="0" borderId="47" xfId="0" applyNumberFormat="1" applyFont="1" applyFill="1" applyBorder="1" applyAlignment="1">
      <alignment vertical="center"/>
    </xf>
    <xf numFmtId="181" fontId="20" fillId="0" borderId="46" xfId="0" applyNumberFormat="1" applyFont="1" applyFill="1" applyBorder="1" applyAlignment="1">
      <alignment vertical="center"/>
    </xf>
    <xf numFmtId="0" fontId="20" fillId="24" borderId="132" xfId="0" applyFont="1" applyFill="1" applyBorder="1" applyAlignment="1">
      <alignment horizontal="center" vertical="center" shrinkToFit="1"/>
    </xf>
    <xf numFmtId="176" fontId="20" fillId="0" borderId="101" xfId="46" applyFont="1" applyFill="1" applyBorder="1" applyAlignment="1">
      <alignment horizontal="center" vertical="center"/>
    </xf>
    <xf numFmtId="176" fontId="20" fillId="0" borderId="102" xfId="46" applyFont="1" applyFill="1" applyBorder="1" applyAlignment="1">
      <alignment horizontal="center" vertical="center"/>
    </xf>
    <xf numFmtId="176" fontId="20" fillId="0" borderId="106" xfId="46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left" vertical="center" wrapText="1"/>
    </xf>
    <xf numFmtId="0" fontId="20" fillId="0" borderId="41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/>
    </xf>
    <xf numFmtId="0" fontId="20" fillId="0" borderId="52" xfId="0" applyFont="1" applyFill="1" applyBorder="1" applyAlignment="1">
      <alignment vertical="center"/>
    </xf>
    <xf numFmtId="0" fontId="20" fillId="0" borderId="54" xfId="0" applyFont="1" applyFill="1" applyBorder="1" applyAlignment="1">
      <alignment horizontal="left" vertical="center" wrapText="1"/>
    </xf>
    <xf numFmtId="3" fontId="20" fillId="0" borderId="10" xfId="33" applyNumberFormat="1" applyFont="1" applyFill="1" applyBorder="1" applyAlignment="1">
      <alignment vertical="center"/>
    </xf>
    <xf numFmtId="38" fontId="20" fillId="0" borderId="11" xfId="45" applyNumberFormat="1" applyFont="1" applyFill="1" applyBorder="1" applyAlignment="1" applyProtection="1">
      <alignment vertical="center"/>
    </xf>
    <xf numFmtId="179" fontId="20" fillId="0" borderId="11" xfId="0" applyNumberFormat="1" applyFont="1" applyFill="1" applyBorder="1" applyAlignment="1">
      <alignment horizontal="center" vertical="center"/>
    </xf>
    <xf numFmtId="3" fontId="20" fillId="0" borderId="11" xfId="33" applyNumberFormat="1" applyFont="1" applyFill="1" applyBorder="1" applyAlignment="1">
      <alignment vertical="center"/>
    </xf>
    <xf numFmtId="180" fontId="20" fillId="0" borderId="11" xfId="0" applyNumberFormat="1" applyFont="1" applyFill="1" applyBorder="1" applyAlignment="1">
      <alignment vertical="center"/>
    </xf>
    <xf numFmtId="180" fontId="20" fillId="0" borderId="12" xfId="0" applyNumberFormat="1" applyFont="1" applyFill="1" applyBorder="1" applyAlignment="1">
      <alignment vertical="center"/>
    </xf>
    <xf numFmtId="3" fontId="20" fillId="0" borderId="13" xfId="33" applyNumberFormat="1" applyFont="1" applyFill="1" applyBorder="1" applyAlignment="1">
      <alignment vertical="center"/>
    </xf>
    <xf numFmtId="38" fontId="20" fillId="0" borderId="14" xfId="45" applyNumberFormat="1" applyFont="1" applyFill="1" applyBorder="1" applyAlignment="1" applyProtection="1">
      <alignment vertical="center"/>
    </xf>
    <xf numFmtId="179" fontId="20" fillId="0" borderId="14" xfId="0" applyNumberFormat="1" applyFont="1" applyFill="1" applyBorder="1" applyAlignment="1">
      <alignment horizontal="center" vertical="center"/>
    </xf>
    <xf numFmtId="3" fontId="20" fillId="0" borderId="14" xfId="33" applyNumberFormat="1" applyFont="1" applyFill="1" applyBorder="1" applyAlignment="1">
      <alignment vertical="center"/>
    </xf>
    <xf numFmtId="180" fontId="20" fillId="0" borderId="14" xfId="0" applyNumberFormat="1" applyFont="1" applyFill="1" applyBorder="1" applyAlignment="1">
      <alignment vertical="center"/>
    </xf>
    <xf numFmtId="180" fontId="20" fillId="0" borderId="15" xfId="0" applyNumberFormat="1" applyFont="1" applyFill="1" applyBorder="1" applyAlignment="1">
      <alignment vertical="center"/>
    </xf>
    <xf numFmtId="179" fontId="20" fillId="0" borderId="14" xfId="0" applyNumberFormat="1" applyFont="1" applyFill="1" applyBorder="1" applyAlignment="1">
      <alignment horizontal="center" vertical="center" shrinkToFit="1"/>
    </xf>
    <xf numFmtId="3" fontId="20" fillId="0" borderId="45" xfId="33" applyNumberFormat="1" applyFont="1" applyFill="1" applyBorder="1" applyAlignment="1">
      <alignment vertical="center"/>
    </xf>
    <xf numFmtId="38" fontId="20" fillId="0" borderId="64" xfId="45" applyNumberFormat="1" applyFont="1" applyFill="1" applyBorder="1" applyAlignment="1" applyProtection="1">
      <alignment vertical="center"/>
    </xf>
    <xf numFmtId="38" fontId="20" fillId="0" borderId="46" xfId="45" applyNumberFormat="1" applyFont="1" applyFill="1" applyBorder="1" applyAlignment="1" applyProtection="1">
      <alignment vertical="center"/>
    </xf>
    <xf numFmtId="3" fontId="20" fillId="0" borderId="46" xfId="33" applyNumberFormat="1" applyFont="1" applyFill="1" applyBorder="1" applyAlignment="1">
      <alignment vertical="center"/>
    </xf>
    <xf numFmtId="180" fontId="20" fillId="0" borderId="46" xfId="0" applyNumberFormat="1" applyFont="1" applyFill="1" applyBorder="1" applyAlignment="1">
      <alignment vertical="center"/>
    </xf>
    <xf numFmtId="180" fontId="20" fillId="0" borderId="4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8" fontId="20" fillId="0" borderId="10" xfId="0" applyNumberFormat="1" applyFont="1" applyFill="1" applyBorder="1" applyAlignment="1">
      <alignment vertical="center"/>
    </xf>
    <xf numFmtId="178" fontId="20" fillId="0" borderId="11" xfId="0" applyNumberFormat="1" applyFont="1" applyFill="1" applyBorder="1" applyAlignment="1">
      <alignment vertical="center"/>
    </xf>
    <xf numFmtId="178" fontId="20" fillId="0" borderId="12" xfId="0" applyNumberFormat="1" applyFont="1" applyFill="1" applyBorder="1" applyAlignment="1">
      <alignment vertical="center"/>
    </xf>
    <xf numFmtId="178" fontId="20" fillId="0" borderId="128" xfId="0" applyNumberFormat="1" applyFont="1" applyFill="1" applyBorder="1" applyAlignment="1">
      <alignment vertical="center"/>
    </xf>
    <xf numFmtId="178" fontId="20" fillId="0" borderId="80" xfId="0" applyNumberFormat="1" applyFont="1" applyFill="1" applyBorder="1" applyAlignment="1">
      <alignment vertical="center"/>
    </xf>
    <xf numFmtId="178" fontId="20" fillId="0" borderId="13" xfId="0" applyNumberFormat="1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vertical="center"/>
    </xf>
    <xf numFmtId="178" fontId="20" fillId="0" borderId="15" xfId="0" applyNumberFormat="1" applyFont="1" applyFill="1" applyBorder="1" applyAlignment="1">
      <alignment vertical="center"/>
    </xf>
    <xf numFmtId="178" fontId="20" fillId="0" borderId="129" xfId="0" applyNumberFormat="1" applyFont="1" applyFill="1" applyBorder="1" applyAlignment="1">
      <alignment vertical="center"/>
    </xf>
    <xf numFmtId="178" fontId="20" fillId="0" borderId="14" xfId="0" applyNumberFormat="1" applyFont="1" applyFill="1" applyBorder="1" applyAlignment="1">
      <alignment horizontal="right" vertical="center"/>
    </xf>
    <xf numFmtId="178" fontId="20" fillId="0" borderId="130" xfId="0" applyNumberFormat="1" applyFont="1" applyFill="1" applyBorder="1" applyAlignment="1">
      <alignment vertical="center"/>
    </xf>
    <xf numFmtId="178" fontId="20" fillId="0" borderId="92" xfId="0" applyNumberFormat="1" applyFont="1" applyFill="1" applyBorder="1" applyAlignment="1">
      <alignment vertical="center"/>
    </xf>
    <xf numFmtId="178" fontId="20" fillId="0" borderId="93" xfId="0" applyNumberFormat="1" applyFont="1" applyFill="1" applyBorder="1" applyAlignment="1">
      <alignment vertical="center"/>
    </xf>
    <xf numFmtId="178" fontId="20" fillId="0" borderId="94" xfId="0" applyNumberFormat="1" applyFont="1" applyFill="1" applyBorder="1" applyAlignment="1">
      <alignment vertical="center"/>
    </xf>
    <xf numFmtId="178" fontId="20" fillId="0" borderId="131" xfId="0" applyNumberFormat="1" applyFont="1" applyFill="1" applyBorder="1" applyAlignment="1">
      <alignment vertical="center" shrinkToFit="1"/>
    </xf>
    <xf numFmtId="178" fontId="20" fillId="0" borderId="80" xfId="0" applyNumberFormat="1" applyFont="1" applyFill="1" applyBorder="1" applyAlignment="1">
      <alignment vertical="center" shrinkToFit="1"/>
    </xf>
    <xf numFmtId="178" fontId="20" fillId="0" borderId="88" xfId="0" applyNumberFormat="1" applyFont="1" applyFill="1" applyBorder="1" applyAlignment="1">
      <alignment vertical="center"/>
    </xf>
    <xf numFmtId="178" fontId="20" fillId="0" borderId="89" xfId="0" applyNumberFormat="1" applyFont="1" applyFill="1" applyBorder="1" applyAlignment="1">
      <alignment vertical="center"/>
    </xf>
    <xf numFmtId="178" fontId="20" fillId="0" borderId="90" xfId="0" applyNumberFormat="1" applyFont="1" applyFill="1" applyBorder="1" applyAlignment="1">
      <alignment vertical="center"/>
    </xf>
    <xf numFmtId="178" fontId="20" fillId="0" borderId="91" xfId="0" applyNumberFormat="1" applyFont="1" applyFill="1" applyBorder="1" applyAlignment="1">
      <alignment vertical="center"/>
    </xf>
    <xf numFmtId="178" fontId="20" fillId="0" borderId="44" xfId="0" applyNumberFormat="1" applyFont="1" applyFill="1" applyBorder="1" applyAlignment="1">
      <alignment vertical="center"/>
    </xf>
    <xf numFmtId="178" fontId="20" fillId="0" borderId="95" xfId="0" applyNumberFormat="1" applyFont="1" applyFill="1" applyBorder="1" applyAlignment="1">
      <alignment vertical="center"/>
    </xf>
    <xf numFmtId="57" fontId="20" fillId="0" borderId="57" xfId="0" applyNumberFormat="1" applyFont="1" applyFill="1" applyBorder="1" applyAlignment="1">
      <alignment horizontal="center" vertical="center"/>
    </xf>
    <xf numFmtId="0" fontId="20" fillId="0" borderId="97" xfId="0" applyFont="1" applyFill="1" applyBorder="1" applyAlignment="1">
      <alignment horizontal="center" vertical="center"/>
    </xf>
    <xf numFmtId="176" fontId="20" fillId="0" borderId="97" xfId="0" applyNumberFormat="1" applyFont="1" applyFill="1" applyBorder="1" applyAlignment="1">
      <alignment vertical="center"/>
    </xf>
    <xf numFmtId="176" fontId="20" fillId="0" borderId="98" xfId="0" applyNumberFormat="1" applyFont="1" applyFill="1" applyBorder="1" applyAlignment="1">
      <alignment vertical="center"/>
    </xf>
    <xf numFmtId="57" fontId="20" fillId="0" borderId="40" xfId="0" applyNumberFormat="1" applyFont="1" applyFill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vertical="center"/>
    </xf>
    <xf numFmtId="176" fontId="20" fillId="0" borderId="41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20" fillId="0" borderId="26" xfId="0" applyFont="1" applyFill="1" applyBorder="1" applyAlignment="1">
      <alignment horizontal="right" vertical="center"/>
    </xf>
    <xf numFmtId="3" fontId="20" fillId="0" borderId="112" xfId="46" applyNumberFormat="1" applyFont="1" applyFill="1" applyBorder="1" applyAlignment="1">
      <alignment vertical="center" wrapText="1"/>
    </xf>
    <xf numFmtId="3" fontId="20" fillId="0" borderId="112" xfId="46" applyNumberFormat="1" applyFont="1" applyFill="1" applyBorder="1" applyAlignment="1">
      <alignment vertical="center"/>
    </xf>
    <xf numFmtId="3" fontId="20" fillId="0" borderId="101" xfId="46" applyNumberFormat="1" applyFont="1" applyFill="1" applyBorder="1" applyAlignment="1">
      <alignment vertical="center"/>
    </xf>
    <xf numFmtId="3" fontId="20" fillId="0" borderId="116" xfId="46" applyNumberFormat="1" applyFont="1" applyFill="1" applyBorder="1" applyAlignment="1">
      <alignment vertical="center"/>
    </xf>
    <xf numFmtId="3" fontId="20" fillId="0" borderId="116" xfId="46" applyNumberFormat="1" applyFont="1" applyFill="1" applyBorder="1" applyAlignment="1">
      <alignment vertical="center" wrapText="1"/>
    </xf>
    <xf numFmtId="3" fontId="20" fillId="0" borderId="102" xfId="46" applyNumberFormat="1" applyFont="1" applyFill="1" applyBorder="1" applyAlignment="1">
      <alignment vertical="center"/>
    </xf>
    <xf numFmtId="3" fontId="20" fillId="0" borderId="103" xfId="46" applyNumberFormat="1" applyFont="1" applyFill="1" applyBorder="1" applyAlignment="1">
      <alignment vertical="center"/>
    </xf>
    <xf numFmtId="3" fontId="20" fillId="0" borderId="111" xfId="46" applyNumberFormat="1" applyFont="1" applyFill="1" applyBorder="1" applyAlignment="1">
      <alignment vertical="center"/>
    </xf>
    <xf numFmtId="3" fontId="20" fillId="0" borderId="111" xfId="46" applyNumberFormat="1" applyFont="1" applyFill="1" applyBorder="1" applyAlignment="1">
      <alignment vertical="center" wrapText="1"/>
    </xf>
    <xf numFmtId="3" fontId="20" fillId="0" borderId="106" xfId="46" applyNumberFormat="1" applyFont="1" applyFill="1" applyBorder="1" applyAlignment="1">
      <alignment vertical="center"/>
    </xf>
    <xf numFmtId="3" fontId="20" fillId="0" borderId="116" xfId="46" quotePrefix="1" applyNumberFormat="1" applyFont="1" applyFill="1" applyBorder="1" applyAlignment="1">
      <alignment vertical="center"/>
    </xf>
    <xf numFmtId="3" fontId="20" fillId="0" borderId="118" xfId="46" applyNumberFormat="1" applyFont="1" applyFill="1" applyBorder="1" applyAlignment="1">
      <alignment vertical="center"/>
    </xf>
    <xf numFmtId="3" fontId="20" fillId="0" borderId="118" xfId="46" applyNumberFormat="1" applyFont="1" applyFill="1" applyBorder="1" applyAlignment="1">
      <alignment vertical="center" wrapText="1"/>
    </xf>
    <xf numFmtId="3" fontId="20" fillId="0" borderId="119" xfId="46" applyNumberFormat="1" applyFont="1" applyFill="1" applyBorder="1" applyAlignment="1">
      <alignment vertical="center"/>
    </xf>
    <xf numFmtId="3" fontId="20" fillId="0" borderId="119" xfId="46" applyNumberFormat="1" applyFont="1" applyFill="1" applyBorder="1" applyAlignment="1">
      <alignment vertical="center" wrapText="1"/>
    </xf>
    <xf numFmtId="3" fontId="20" fillId="0" borderId="124" xfId="46" applyNumberFormat="1" applyFont="1" applyFill="1" applyBorder="1" applyAlignment="1">
      <alignment vertical="center"/>
    </xf>
    <xf numFmtId="3" fontId="20" fillId="0" borderId="125" xfId="46" applyNumberFormat="1" applyFont="1" applyFill="1" applyBorder="1" applyAlignment="1">
      <alignment vertical="center"/>
    </xf>
    <xf numFmtId="3" fontId="20" fillId="0" borderId="116" xfId="46" applyNumberFormat="1" applyFont="1" applyFill="1" applyBorder="1" applyAlignment="1">
      <alignment horizontal="center" vertical="center"/>
    </xf>
    <xf numFmtId="3" fontId="20" fillId="0" borderId="118" xfId="46" applyNumberFormat="1" applyFont="1" applyFill="1" applyBorder="1" applyAlignment="1">
      <alignment horizontal="center" vertical="center"/>
    </xf>
    <xf numFmtId="3" fontId="20" fillId="0" borderId="105" xfId="46" applyNumberFormat="1" applyFont="1" applyFill="1" applyBorder="1" applyAlignment="1">
      <alignment vertical="center"/>
    </xf>
    <xf numFmtId="0" fontId="20" fillId="24" borderId="37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25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0" fontId="24" fillId="24" borderId="16" xfId="0" applyFont="1" applyFill="1" applyBorder="1" applyAlignment="1">
      <alignment vertical="center" wrapText="1"/>
    </xf>
    <xf numFmtId="0" fontId="24" fillId="24" borderId="22" xfId="0" applyFont="1" applyFill="1" applyBorder="1" applyAlignment="1">
      <alignment vertical="center"/>
    </xf>
    <xf numFmtId="0" fontId="24" fillId="24" borderId="29" xfId="0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30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20" fillId="24" borderId="24" xfId="0" applyFont="1" applyFill="1" applyBorder="1" applyAlignment="1">
      <alignment horizontal="center" vertical="center" wrapText="1"/>
    </xf>
    <xf numFmtId="0" fontId="20" fillId="24" borderId="31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vertical="center" textRotation="255"/>
    </xf>
    <xf numFmtId="0" fontId="20" fillId="24" borderId="24" xfId="0" applyFont="1" applyFill="1" applyBorder="1" applyAlignment="1">
      <alignment vertical="center" textRotation="255"/>
    </xf>
    <xf numFmtId="0" fontId="20" fillId="24" borderId="31" xfId="0" applyFont="1" applyFill="1" applyBorder="1" applyAlignment="1">
      <alignment vertical="center" textRotation="255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vertical="center" textRotation="255"/>
    </xf>
    <xf numFmtId="0" fontId="20" fillId="24" borderId="58" xfId="0" applyFont="1" applyFill="1" applyBorder="1" applyAlignment="1">
      <alignment vertical="center" textRotation="255"/>
    </xf>
    <xf numFmtId="0" fontId="20" fillId="24" borderId="40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center" vertical="center"/>
    </xf>
    <xf numFmtId="0" fontId="20" fillId="24" borderId="59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43" xfId="0" applyFont="1" applyFill="1" applyBorder="1" applyAlignment="1">
      <alignment horizontal="center" vertical="center" wrapText="1"/>
    </xf>
    <xf numFmtId="0" fontId="20" fillId="24" borderId="60" xfId="0" applyFont="1" applyFill="1" applyBorder="1" applyAlignment="1">
      <alignment horizontal="center" vertical="center"/>
    </xf>
    <xf numFmtId="0" fontId="20" fillId="24" borderId="42" xfId="0" applyFont="1" applyFill="1" applyBorder="1" applyAlignment="1">
      <alignment horizontal="center" vertical="center"/>
    </xf>
    <xf numFmtId="0" fontId="24" fillId="24" borderId="62" xfId="0" applyFont="1" applyFill="1" applyBorder="1" applyAlignment="1">
      <alignment vertical="center"/>
    </xf>
    <xf numFmtId="0" fontId="20" fillId="24" borderId="55" xfId="0" applyFont="1" applyFill="1" applyBorder="1" applyAlignment="1">
      <alignment horizontal="center" vertical="center" wrapText="1"/>
    </xf>
    <xf numFmtId="0" fontId="20" fillId="24" borderId="56" xfId="0" applyFont="1" applyFill="1" applyBorder="1" applyAlignment="1">
      <alignment horizontal="center" vertical="center"/>
    </xf>
    <xf numFmtId="0" fontId="20" fillId="24" borderId="57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 wrapText="1"/>
    </xf>
    <xf numFmtId="0" fontId="20" fillId="24" borderId="61" xfId="0" applyFont="1" applyFill="1" applyBorder="1" applyAlignment="1">
      <alignment horizontal="center" vertical="center"/>
    </xf>
    <xf numFmtId="0" fontId="20" fillId="24" borderId="81" xfId="0" applyFont="1" applyFill="1" applyBorder="1" applyAlignment="1">
      <alignment horizontal="center" vertical="center"/>
    </xf>
    <xf numFmtId="0" fontId="20" fillId="24" borderId="96" xfId="0" applyFont="1" applyFill="1" applyBorder="1" applyAlignment="1">
      <alignment horizontal="center" vertical="center"/>
    </xf>
    <xf numFmtId="0" fontId="20" fillId="24" borderId="79" xfId="0" applyFont="1" applyFill="1" applyBorder="1" applyAlignment="1">
      <alignment horizontal="center" vertical="center"/>
    </xf>
    <xf numFmtId="0" fontId="24" fillId="24" borderId="66" xfId="0" applyFont="1" applyFill="1" applyBorder="1" applyAlignment="1">
      <alignment vertical="center" wrapText="1"/>
    </xf>
    <xf numFmtId="0" fontId="24" fillId="24" borderId="71" xfId="0" applyFont="1" applyFill="1" applyBorder="1" applyAlignment="1">
      <alignment vertical="center" wrapText="1"/>
    </xf>
    <xf numFmtId="0" fontId="24" fillId="24" borderId="86" xfId="0" applyFont="1" applyFill="1" applyBorder="1" applyAlignment="1">
      <alignment vertical="center" wrapText="1"/>
    </xf>
    <xf numFmtId="0" fontId="20" fillId="24" borderId="77" xfId="0" applyFont="1" applyFill="1" applyBorder="1" applyAlignment="1">
      <alignment horizontal="center"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97" xfId="0" applyFont="1" applyFill="1" applyBorder="1" applyAlignment="1">
      <alignment horizontal="center" vertical="center"/>
    </xf>
    <xf numFmtId="0" fontId="26" fillId="24" borderId="56" xfId="0" applyFont="1" applyFill="1" applyBorder="1" applyAlignment="1">
      <alignment horizontal="center" vertical="center" wrapText="1"/>
    </xf>
    <xf numFmtId="0" fontId="20" fillId="24" borderId="98" xfId="0" applyFont="1" applyFill="1" applyBorder="1" applyAlignment="1">
      <alignment horizontal="center" vertical="center" wrapText="1"/>
    </xf>
    <xf numFmtId="176" fontId="20" fillId="24" borderId="110" xfId="46" applyFont="1" applyFill="1" applyBorder="1" applyAlignment="1">
      <alignment horizontal="center" vertical="center" wrapText="1"/>
    </xf>
    <xf numFmtId="176" fontId="20" fillId="24" borderId="114" xfId="46" applyFont="1" applyFill="1" applyBorder="1" applyAlignment="1">
      <alignment horizontal="center" vertical="center" wrapText="1"/>
    </xf>
    <xf numFmtId="176" fontId="20" fillId="24" borderId="115" xfId="46" applyFont="1" applyFill="1" applyBorder="1" applyAlignment="1">
      <alignment horizontal="center" vertical="center" wrapText="1"/>
    </xf>
    <xf numFmtId="176" fontId="20" fillId="24" borderId="117" xfId="46" applyFont="1" applyFill="1" applyBorder="1" applyAlignment="1">
      <alignment horizontal="center" vertical="center" wrapText="1"/>
    </xf>
    <xf numFmtId="176" fontId="20" fillId="24" borderId="114" xfId="46" applyFont="1" applyFill="1" applyBorder="1" applyAlignment="1">
      <alignment horizontal="center" vertical="center"/>
    </xf>
    <xf numFmtId="176" fontId="20" fillId="24" borderId="115" xfId="46" applyFont="1" applyFill="1" applyBorder="1" applyAlignment="1">
      <alignment horizontal="center" vertical="center"/>
    </xf>
    <xf numFmtId="176" fontId="20" fillId="24" borderId="117" xfId="46" applyFont="1" applyFill="1" applyBorder="1" applyAlignment="1">
      <alignment horizontal="center" vertical="center"/>
    </xf>
    <xf numFmtId="176" fontId="20" fillId="24" borderId="111" xfId="46" applyFont="1" applyFill="1" applyBorder="1" applyAlignment="1">
      <alignment horizontal="center" vertical="center" wrapText="1"/>
    </xf>
    <xf numFmtId="176" fontId="20" fillId="24" borderId="126" xfId="46" applyFont="1" applyFill="1" applyBorder="1" applyAlignment="1">
      <alignment horizontal="center" vertical="center"/>
    </xf>
    <xf numFmtId="176" fontId="20" fillId="24" borderId="76" xfId="46" applyFont="1" applyFill="1" applyBorder="1" applyAlignment="1">
      <alignment horizontal="center" vertical="center"/>
    </xf>
    <xf numFmtId="176" fontId="20" fillId="24" borderId="127" xfId="46" applyFont="1" applyFill="1" applyBorder="1" applyAlignment="1">
      <alignment horizontal="center" vertical="center"/>
    </xf>
    <xf numFmtId="176" fontId="20" fillId="24" borderId="107" xfId="46" applyFont="1" applyFill="1" applyBorder="1" applyAlignment="1">
      <alignment vertical="center" wrapText="1"/>
    </xf>
    <xf numFmtId="176" fontId="20" fillId="24" borderId="109" xfId="46" applyFont="1" applyFill="1" applyBorder="1" applyAlignment="1">
      <alignment vertical="center"/>
    </xf>
    <xf numFmtId="176" fontId="20" fillId="24" borderId="113" xfId="46" applyFont="1" applyFill="1" applyBorder="1" applyAlignment="1">
      <alignment vertical="center"/>
    </xf>
    <xf numFmtId="176" fontId="20" fillId="24" borderId="122" xfId="46" applyFont="1" applyFill="1" applyBorder="1" applyAlignment="1">
      <alignment horizontal="center" vertical="center"/>
    </xf>
    <xf numFmtId="176" fontId="20" fillId="24" borderId="123" xfId="46" applyFont="1" applyFill="1" applyBorder="1" applyAlignment="1">
      <alignment horizontal="center" vertical="center"/>
    </xf>
    <xf numFmtId="176" fontId="20" fillId="24" borderId="120" xfId="46" applyFont="1" applyFill="1" applyBorder="1" applyAlignment="1">
      <alignment horizontal="center" vertical="center"/>
    </xf>
    <xf numFmtId="176" fontId="20" fillId="24" borderId="121" xfId="46" applyFont="1" applyFill="1" applyBorder="1" applyAlignment="1">
      <alignment horizontal="center" vertical="center"/>
    </xf>
    <xf numFmtId="176" fontId="20" fillId="24" borderId="108" xfId="46" applyFont="1" applyFill="1" applyBorder="1" applyAlignment="1">
      <alignment horizontal="center" vertical="center"/>
    </xf>
    <xf numFmtId="176" fontId="20" fillId="24" borderId="119" xfId="46" applyFont="1" applyFill="1" applyBorder="1" applyAlignment="1">
      <alignment horizontal="center" vertical="center"/>
    </xf>
    <xf numFmtId="176" fontId="20" fillId="24" borderId="110" xfId="46" applyFont="1" applyFill="1" applyBorder="1" applyAlignment="1">
      <alignment horizontal="center" vertical="center"/>
    </xf>
    <xf numFmtId="176" fontId="20" fillId="24" borderId="112" xfId="46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tabSelected="1" zoomScale="115" zoomScaleNormal="115" zoomScaleSheetLayoutView="80" workbookViewId="0">
      <pane xSplit="1" topLeftCell="B1" activePane="topRight" state="frozenSplit"/>
      <selection pane="topRight" activeCell="J3" sqref="J3"/>
    </sheetView>
  </sheetViews>
  <sheetFormatPr defaultColWidth="9.85546875" defaultRowHeight="15" customHeight="1"/>
  <cols>
    <col min="1" max="1" width="16.42578125" style="1" customWidth="1"/>
    <col min="2" max="3" width="8.5703125" style="1" customWidth="1"/>
    <col min="4" max="4" width="6.42578125" style="1" customWidth="1"/>
    <col min="5" max="6" width="9.28515625" style="2" customWidth="1"/>
    <col min="7" max="7" width="6.42578125" style="1" customWidth="1"/>
    <col min="8" max="17" width="9.28515625" style="1" customWidth="1"/>
    <col min="18" max="19" width="6.42578125" style="1" customWidth="1"/>
    <col min="20" max="20" width="37.140625" style="1" customWidth="1"/>
    <col min="21" max="22" width="9.28515625" style="1" customWidth="1"/>
    <col min="23" max="26" width="8.5703125" style="1" customWidth="1"/>
    <col min="27" max="27" width="4.28515625" style="1" customWidth="1"/>
    <col min="28" max="16384" width="9.85546875" style="1"/>
  </cols>
  <sheetData>
    <row r="1" spans="1:21" ht="15" customHeight="1">
      <c r="A1" s="182" t="s">
        <v>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</row>
    <row r="2" spans="1:21" ht="15" customHeight="1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spans="1:21" ht="15" customHeight="1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21" ht="15" customHeight="1">
      <c r="A5" s="183" t="s">
        <v>215</v>
      </c>
      <c r="B5" s="186" t="s">
        <v>9</v>
      </c>
      <c r="C5" s="189" t="s">
        <v>10</v>
      </c>
      <c r="D5" s="192" t="s">
        <v>11</v>
      </c>
      <c r="E5" s="180" t="s">
        <v>130</v>
      </c>
      <c r="F5" s="180" t="s">
        <v>131</v>
      </c>
      <c r="G5" s="180" t="s">
        <v>132</v>
      </c>
      <c r="H5" s="180" t="s">
        <v>134</v>
      </c>
      <c r="I5" s="196" t="s">
        <v>135</v>
      </c>
      <c r="J5" s="196"/>
      <c r="K5" s="196"/>
      <c r="L5" s="196"/>
      <c r="M5" s="196"/>
      <c r="N5" s="196"/>
      <c r="O5" s="196"/>
      <c r="P5" s="196"/>
      <c r="Q5" s="196"/>
      <c r="R5" s="197" t="s">
        <v>12</v>
      </c>
      <c r="S5" s="197"/>
      <c r="T5" s="198" t="s">
        <v>140</v>
      </c>
      <c r="U5" s="201" t="s">
        <v>141</v>
      </c>
    </row>
    <row r="6" spans="1:21" ht="15" customHeight="1">
      <c r="A6" s="184"/>
      <c r="B6" s="187"/>
      <c r="C6" s="190"/>
      <c r="D6" s="193"/>
      <c r="E6" s="181"/>
      <c r="F6" s="181"/>
      <c r="G6" s="181"/>
      <c r="H6" s="181"/>
      <c r="I6" s="204" t="s">
        <v>136</v>
      </c>
      <c r="J6" s="204"/>
      <c r="K6" s="204"/>
      <c r="L6" s="204" t="s">
        <v>137</v>
      </c>
      <c r="M6" s="204"/>
      <c r="N6" s="204"/>
      <c r="O6" s="90" t="s">
        <v>15</v>
      </c>
      <c r="P6" s="90" t="s">
        <v>138</v>
      </c>
      <c r="Q6" s="205" t="s">
        <v>16</v>
      </c>
      <c r="R6" s="179" t="s">
        <v>17</v>
      </c>
      <c r="S6" s="179"/>
      <c r="T6" s="199"/>
      <c r="U6" s="202"/>
    </row>
    <row r="7" spans="1:21" ht="15" customHeight="1">
      <c r="A7" s="185"/>
      <c r="B7" s="188"/>
      <c r="C7" s="191"/>
      <c r="D7" s="194"/>
      <c r="E7" s="89" t="s">
        <v>127</v>
      </c>
      <c r="F7" s="33" t="s">
        <v>129</v>
      </c>
      <c r="G7" s="195"/>
      <c r="H7" s="89" t="s">
        <v>133</v>
      </c>
      <c r="I7" s="92" t="s">
        <v>18</v>
      </c>
      <c r="J7" s="92" t="s">
        <v>19</v>
      </c>
      <c r="K7" s="92" t="s">
        <v>20</v>
      </c>
      <c r="L7" s="92" t="s">
        <v>21</v>
      </c>
      <c r="M7" s="92" t="s">
        <v>22</v>
      </c>
      <c r="N7" s="92" t="s">
        <v>23</v>
      </c>
      <c r="O7" s="92" t="s">
        <v>24</v>
      </c>
      <c r="P7" s="92" t="s">
        <v>139</v>
      </c>
      <c r="Q7" s="206"/>
      <c r="R7" s="92" t="s">
        <v>25</v>
      </c>
      <c r="S7" s="92" t="s">
        <v>26</v>
      </c>
      <c r="T7" s="200"/>
      <c r="U7" s="203"/>
    </row>
    <row r="8" spans="1:21" ht="22.5" customHeight="1">
      <c r="A8" s="5" t="s">
        <v>27</v>
      </c>
      <c r="B8" s="6" t="s">
        <v>28</v>
      </c>
      <c r="C8" s="7" t="s">
        <v>29</v>
      </c>
      <c r="D8" s="8" t="s">
        <v>30</v>
      </c>
      <c r="E8" s="9">
        <v>244967</v>
      </c>
      <c r="F8" s="10">
        <v>103413</v>
      </c>
      <c r="G8" s="7" t="s">
        <v>337</v>
      </c>
      <c r="H8" s="7" t="s">
        <v>289</v>
      </c>
      <c r="I8" s="9">
        <v>30000</v>
      </c>
      <c r="J8" s="10">
        <v>8200</v>
      </c>
      <c r="K8" s="10">
        <v>63200</v>
      </c>
      <c r="L8" s="10">
        <v>6439</v>
      </c>
      <c r="M8" s="10"/>
      <c r="N8" s="10">
        <v>2400</v>
      </c>
      <c r="O8" s="10">
        <v>906</v>
      </c>
      <c r="P8" s="10">
        <v>26661</v>
      </c>
      <c r="Q8" s="10">
        <f>SUM(I8:P8)</f>
        <v>137806</v>
      </c>
      <c r="R8" s="10"/>
      <c r="S8" s="10">
        <v>6</v>
      </c>
      <c r="T8" s="97" t="s">
        <v>319</v>
      </c>
      <c r="U8" s="98" t="s">
        <v>332</v>
      </c>
    </row>
    <row r="9" spans="1:21" ht="22.5" customHeight="1">
      <c r="A9" s="11" t="s">
        <v>31</v>
      </c>
      <c r="B9" s="12" t="s">
        <v>32</v>
      </c>
      <c r="C9" s="13" t="s">
        <v>320</v>
      </c>
      <c r="D9" s="14" t="s">
        <v>304</v>
      </c>
      <c r="E9" s="15">
        <v>41500</v>
      </c>
      <c r="F9" s="15">
        <v>20200</v>
      </c>
      <c r="G9" s="13" t="s">
        <v>338</v>
      </c>
      <c r="H9" s="13" t="s">
        <v>339</v>
      </c>
      <c r="I9" s="15"/>
      <c r="J9" s="15"/>
      <c r="K9" s="15"/>
      <c r="L9" s="15"/>
      <c r="M9" s="15">
        <v>110</v>
      </c>
      <c r="N9" s="15">
        <v>9174</v>
      </c>
      <c r="O9" s="15">
        <v>117</v>
      </c>
      <c r="P9" s="15">
        <v>11756</v>
      </c>
      <c r="Q9" s="15">
        <f>SUM(I9:P9)</f>
        <v>21157</v>
      </c>
      <c r="R9" s="15">
        <v>1</v>
      </c>
      <c r="S9" s="15">
        <v>8</v>
      </c>
      <c r="T9" s="99"/>
      <c r="U9" s="100" t="s">
        <v>356</v>
      </c>
    </row>
    <row r="10" spans="1:21" ht="22.5" customHeight="1">
      <c r="A10" s="11" t="s">
        <v>33</v>
      </c>
      <c r="B10" s="12" t="s">
        <v>34</v>
      </c>
      <c r="C10" s="13" t="s">
        <v>298</v>
      </c>
      <c r="D10" s="14" t="s">
        <v>304</v>
      </c>
      <c r="E10" s="15">
        <v>31870</v>
      </c>
      <c r="F10" s="15">
        <v>11515</v>
      </c>
      <c r="G10" s="13" t="s">
        <v>340</v>
      </c>
      <c r="H10" s="13" t="s">
        <v>347</v>
      </c>
      <c r="I10" s="15"/>
      <c r="J10" s="15"/>
      <c r="K10" s="15"/>
      <c r="L10" s="15">
        <v>211</v>
      </c>
      <c r="M10" s="15"/>
      <c r="N10" s="15"/>
      <c r="O10" s="15"/>
      <c r="P10" s="15">
        <v>16165</v>
      </c>
      <c r="Q10" s="15">
        <f t="shared" ref="Q10:Q36" si="0">SUM(I10:P10)</f>
        <v>16376</v>
      </c>
      <c r="R10" s="15"/>
      <c r="S10" s="15"/>
      <c r="T10" s="99"/>
      <c r="U10" s="100" t="s">
        <v>308</v>
      </c>
    </row>
    <row r="11" spans="1:21" ht="22.5" customHeight="1">
      <c r="A11" s="11" t="s">
        <v>36</v>
      </c>
      <c r="B11" s="12" t="s">
        <v>37</v>
      </c>
      <c r="C11" s="13" t="s">
        <v>299</v>
      </c>
      <c r="D11" s="14" t="s">
        <v>304</v>
      </c>
      <c r="E11" s="15">
        <v>25323</v>
      </c>
      <c r="F11" s="15">
        <v>9588</v>
      </c>
      <c r="G11" s="13" t="s">
        <v>341</v>
      </c>
      <c r="H11" s="13" t="s">
        <v>39</v>
      </c>
      <c r="I11" s="15"/>
      <c r="J11" s="15"/>
      <c r="K11" s="15">
        <v>1500</v>
      </c>
      <c r="L11" s="15"/>
      <c r="M11" s="15"/>
      <c r="N11" s="15"/>
      <c r="O11" s="15">
        <v>218</v>
      </c>
      <c r="P11" s="15">
        <v>12311</v>
      </c>
      <c r="Q11" s="15">
        <f t="shared" si="0"/>
        <v>14029</v>
      </c>
      <c r="R11" s="15"/>
      <c r="S11" s="15"/>
      <c r="T11" s="99" t="s">
        <v>327</v>
      </c>
      <c r="U11" s="101" t="s">
        <v>309</v>
      </c>
    </row>
    <row r="12" spans="1:21" ht="22.5" customHeight="1">
      <c r="A12" s="11" t="s">
        <v>40</v>
      </c>
      <c r="B12" s="12" t="s">
        <v>41</v>
      </c>
      <c r="C12" s="13" t="s">
        <v>4</v>
      </c>
      <c r="D12" s="13" t="s">
        <v>42</v>
      </c>
      <c r="E12" s="15">
        <v>67000</v>
      </c>
      <c r="F12" s="15">
        <v>30900</v>
      </c>
      <c r="G12" s="13" t="s">
        <v>43</v>
      </c>
      <c r="H12" s="13" t="s">
        <v>44</v>
      </c>
      <c r="I12" s="15"/>
      <c r="J12" s="15"/>
      <c r="K12" s="15"/>
      <c r="L12" s="15"/>
      <c r="M12" s="15"/>
      <c r="N12" s="15">
        <v>5770</v>
      </c>
      <c r="O12" s="15"/>
      <c r="P12" s="15">
        <v>25130</v>
      </c>
      <c r="Q12" s="15">
        <f t="shared" si="0"/>
        <v>30900</v>
      </c>
      <c r="R12" s="15"/>
      <c r="S12" s="15">
        <v>2</v>
      </c>
      <c r="T12" s="99"/>
      <c r="U12" s="100" t="s">
        <v>35</v>
      </c>
    </row>
    <row r="13" spans="1:21" ht="22.5" customHeight="1">
      <c r="A13" s="11" t="s">
        <v>45</v>
      </c>
      <c r="B13" s="12" t="s">
        <v>46</v>
      </c>
      <c r="C13" s="13" t="s">
        <v>47</v>
      </c>
      <c r="D13" s="13" t="s">
        <v>38</v>
      </c>
      <c r="E13" s="15">
        <v>47500</v>
      </c>
      <c r="F13" s="15">
        <v>21000</v>
      </c>
      <c r="G13" s="13" t="s">
        <v>48</v>
      </c>
      <c r="H13" s="13" t="s">
        <v>49</v>
      </c>
      <c r="I13" s="15"/>
      <c r="J13" s="15"/>
      <c r="K13" s="15"/>
      <c r="L13" s="15"/>
      <c r="M13" s="15">
        <v>13223</v>
      </c>
      <c r="N13" s="15"/>
      <c r="O13" s="15"/>
      <c r="P13" s="15">
        <v>7777</v>
      </c>
      <c r="Q13" s="15">
        <f t="shared" si="0"/>
        <v>21000</v>
      </c>
      <c r="R13" s="15">
        <v>2</v>
      </c>
      <c r="S13" s="15"/>
      <c r="T13" s="99"/>
      <c r="U13" s="101" t="s">
        <v>310</v>
      </c>
    </row>
    <row r="14" spans="1:21" ht="22.5" customHeight="1">
      <c r="A14" s="11" t="s">
        <v>50</v>
      </c>
      <c r="B14" s="12" t="s">
        <v>51</v>
      </c>
      <c r="C14" s="13" t="s">
        <v>52</v>
      </c>
      <c r="D14" s="13" t="s">
        <v>53</v>
      </c>
      <c r="E14" s="15">
        <v>20132</v>
      </c>
      <c r="F14" s="15">
        <v>8749</v>
      </c>
      <c r="G14" s="13" t="s">
        <v>341</v>
      </c>
      <c r="H14" s="13" t="s">
        <v>339</v>
      </c>
      <c r="I14" s="15"/>
      <c r="J14" s="15"/>
      <c r="K14" s="15"/>
      <c r="L14" s="15"/>
      <c r="M14" s="15">
        <v>3000</v>
      </c>
      <c r="N14" s="15"/>
      <c r="O14" s="15"/>
      <c r="P14" s="15">
        <v>9680</v>
      </c>
      <c r="Q14" s="15">
        <f t="shared" si="0"/>
        <v>12680</v>
      </c>
      <c r="R14" s="15">
        <v>2</v>
      </c>
      <c r="S14" s="15"/>
      <c r="T14" s="99"/>
      <c r="U14" s="100" t="s">
        <v>311</v>
      </c>
    </row>
    <row r="15" spans="1:21" ht="22.5" customHeight="1">
      <c r="A15" s="11" t="s">
        <v>54</v>
      </c>
      <c r="B15" s="12" t="s">
        <v>55</v>
      </c>
      <c r="C15" s="13" t="s">
        <v>321</v>
      </c>
      <c r="D15" s="14" t="s">
        <v>304</v>
      </c>
      <c r="E15" s="15">
        <v>5469</v>
      </c>
      <c r="F15" s="15">
        <v>3740</v>
      </c>
      <c r="G15" s="13" t="s">
        <v>342</v>
      </c>
      <c r="H15" s="13" t="s">
        <v>322</v>
      </c>
      <c r="I15" s="15"/>
      <c r="J15" s="15"/>
      <c r="K15" s="15"/>
      <c r="L15" s="15"/>
      <c r="M15" s="15">
        <v>290</v>
      </c>
      <c r="N15" s="15"/>
      <c r="O15" s="15">
        <v>3198</v>
      </c>
      <c r="P15" s="15">
        <v>507</v>
      </c>
      <c r="Q15" s="15">
        <f t="shared" si="0"/>
        <v>3995</v>
      </c>
      <c r="R15" s="15">
        <v>1</v>
      </c>
      <c r="S15" s="15"/>
      <c r="T15" s="99"/>
      <c r="U15" s="100" t="s">
        <v>312</v>
      </c>
    </row>
    <row r="16" spans="1:21" ht="22.5" customHeight="1">
      <c r="A16" s="11" t="s">
        <v>57</v>
      </c>
      <c r="B16" s="12" t="s">
        <v>58</v>
      </c>
      <c r="C16" s="13" t="s">
        <v>59</v>
      </c>
      <c r="D16" s="14" t="s">
        <v>304</v>
      </c>
      <c r="E16" s="15">
        <v>7400</v>
      </c>
      <c r="F16" s="15">
        <v>3780</v>
      </c>
      <c r="G16" s="13" t="s">
        <v>343</v>
      </c>
      <c r="H16" s="13" t="s">
        <v>60</v>
      </c>
      <c r="I16" s="15"/>
      <c r="J16" s="15"/>
      <c r="K16" s="15"/>
      <c r="L16" s="15">
        <v>1296</v>
      </c>
      <c r="M16" s="15"/>
      <c r="N16" s="15"/>
      <c r="O16" s="15">
        <v>1703</v>
      </c>
      <c r="P16" s="15">
        <v>781</v>
      </c>
      <c r="Q16" s="15">
        <f t="shared" si="0"/>
        <v>3780</v>
      </c>
      <c r="R16" s="15"/>
      <c r="S16" s="15"/>
      <c r="T16" s="99" t="s">
        <v>61</v>
      </c>
      <c r="U16" s="100" t="s">
        <v>143</v>
      </c>
    </row>
    <row r="17" spans="1:21" ht="22.5" customHeight="1">
      <c r="A17" s="11" t="s">
        <v>62</v>
      </c>
      <c r="B17" s="12" t="s">
        <v>63</v>
      </c>
      <c r="C17" s="13" t="s">
        <v>300</v>
      </c>
      <c r="D17" s="14" t="s">
        <v>304</v>
      </c>
      <c r="E17" s="15">
        <v>8300</v>
      </c>
      <c r="F17" s="15">
        <v>4982</v>
      </c>
      <c r="G17" s="13" t="s">
        <v>338</v>
      </c>
      <c r="H17" s="13" t="s">
        <v>290</v>
      </c>
      <c r="I17" s="15"/>
      <c r="J17" s="15"/>
      <c r="K17" s="15">
        <v>336</v>
      </c>
      <c r="L17" s="15">
        <v>400</v>
      </c>
      <c r="M17" s="15"/>
      <c r="N17" s="15"/>
      <c r="O17" s="15">
        <v>935</v>
      </c>
      <c r="P17" s="15">
        <v>4237</v>
      </c>
      <c r="Q17" s="15">
        <f t="shared" si="0"/>
        <v>5908</v>
      </c>
      <c r="R17" s="15"/>
      <c r="S17" s="15"/>
      <c r="T17" s="99" t="s">
        <v>328</v>
      </c>
      <c r="U17" s="100" t="s">
        <v>144</v>
      </c>
    </row>
    <row r="18" spans="1:21" ht="22.5" customHeight="1">
      <c r="A18" s="16" t="s">
        <v>66</v>
      </c>
      <c r="B18" s="12" t="s">
        <v>67</v>
      </c>
      <c r="C18" s="13" t="s">
        <v>68</v>
      </c>
      <c r="D18" s="13" t="s">
        <v>64</v>
      </c>
      <c r="E18" s="15">
        <v>30450</v>
      </c>
      <c r="F18" s="15">
        <v>15120</v>
      </c>
      <c r="G18" s="13" t="s">
        <v>69</v>
      </c>
      <c r="H18" s="13" t="s">
        <v>70</v>
      </c>
      <c r="I18" s="15"/>
      <c r="J18" s="15"/>
      <c r="K18" s="15">
        <v>8250</v>
      </c>
      <c r="L18" s="15"/>
      <c r="M18" s="15"/>
      <c r="N18" s="15"/>
      <c r="O18" s="15"/>
      <c r="P18" s="15">
        <v>7495</v>
      </c>
      <c r="Q18" s="15">
        <f t="shared" si="0"/>
        <v>15745</v>
      </c>
      <c r="R18" s="15"/>
      <c r="S18" s="15"/>
      <c r="T18" s="99" t="s">
        <v>71</v>
      </c>
      <c r="U18" s="100" t="s">
        <v>6</v>
      </c>
    </row>
    <row r="19" spans="1:21" ht="22.5" customHeight="1">
      <c r="A19" s="16" t="s">
        <v>72</v>
      </c>
      <c r="B19" s="12" t="s">
        <v>73</v>
      </c>
      <c r="C19" s="13" t="s">
        <v>74</v>
      </c>
      <c r="D19" s="13" t="s">
        <v>42</v>
      </c>
      <c r="E19" s="15">
        <v>22450</v>
      </c>
      <c r="F19" s="15">
        <v>12810</v>
      </c>
      <c r="G19" s="13" t="s">
        <v>75</v>
      </c>
      <c r="H19" s="13" t="s">
        <v>76</v>
      </c>
      <c r="I19" s="15"/>
      <c r="J19" s="15"/>
      <c r="K19" s="15"/>
      <c r="L19" s="15"/>
      <c r="M19" s="15">
        <v>6255</v>
      </c>
      <c r="N19" s="15">
        <v>6555</v>
      </c>
      <c r="O19" s="15"/>
      <c r="P19" s="15"/>
      <c r="Q19" s="15">
        <f t="shared" si="0"/>
        <v>12810</v>
      </c>
      <c r="R19" s="15">
        <v>1</v>
      </c>
      <c r="S19" s="15">
        <v>2</v>
      </c>
      <c r="T19" s="99"/>
      <c r="U19" s="100" t="s">
        <v>5</v>
      </c>
    </row>
    <row r="20" spans="1:21" ht="22.5" customHeight="1">
      <c r="A20" s="11" t="s">
        <v>77</v>
      </c>
      <c r="B20" s="12" t="s">
        <v>78</v>
      </c>
      <c r="C20" s="13" t="s">
        <v>336</v>
      </c>
      <c r="D20" s="14" t="s">
        <v>304</v>
      </c>
      <c r="E20" s="15">
        <v>38900</v>
      </c>
      <c r="F20" s="15">
        <v>16400</v>
      </c>
      <c r="G20" s="13" t="s">
        <v>344</v>
      </c>
      <c r="H20" s="13" t="s">
        <v>334</v>
      </c>
      <c r="I20" s="15"/>
      <c r="J20" s="15"/>
      <c r="K20" s="15"/>
      <c r="L20" s="15"/>
      <c r="M20" s="15">
        <v>103</v>
      </c>
      <c r="N20" s="15"/>
      <c r="O20" s="15"/>
      <c r="P20" s="15">
        <v>16950</v>
      </c>
      <c r="Q20" s="15">
        <f t="shared" si="0"/>
        <v>17053</v>
      </c>
      <c r="R20" s="15">
        <v>1</v>
      </c>
      <c r="S20" s="15"/>
      <c r="T20" s="99" t="s">
        <v>369</v>
      </c>
      <c r="U20" s="100" t="s">
        <v>308</v>
      </c>
    </row>
    <row r="21" spans="1:21" ht="22.5" customHeight="1">
      <c r="A21" s="17" t="s">
        <v>79</v>
      </c>
      <c r="B21" s="12" t="s">
        <v>2</v>
      </c>
      <c r="C21" s="13" t="s">
        <v>80</v>
      </c>
      <c r="D21" s="13" t="s">
        <v>64</v>
      </c>
      <c r="E21" s="15">
        <v>8000</v>
      </c>
      <c r="F21" s="15">
        <v>3350</v>
      </c>
      <c r="G21" s="13" t="s">
        <v>48</v>
      </c>
      <c r="H21" s="13" t="s">
        <v>333</v>
      </c>
      <c r="I21" s="15"/>
      <c r="J21" s="15"/>
      <c r="K21" s="15"/>
      <c r="L21" s="15">
        <v>980</v>
      </c>
      <c r="M21" s="15"/>
      <c r="N21" s="15"/>
      <c r="O21" s="15"/>
      <c r="P21" s="15">
        <v>2370</v>
      </c>
      <c r="Q21" s="15">
        <f t="shared" si="0"/>
        <v>3350</v>
      </c>
      <c r="R21" s="15"/>
      <c r="S21" s="15"/>
      <c r="T21" s="99"/>
      <c r="U21" s="100" t="s">
        <v>5</v>
      </c>
    </row>
    <row r="22" spans="1:21" ht="22.5" customHeight="1">
      <c r="A22" s="17" t="s">
        <v>81</v>
      </c>
      <c r="B22" s="12" t="s">
        <v>3</v>
      </c>
      <c r="C22" s="13" t="s">
        <v>323</v>
      </c>
      <c r="D22" s="14" t="s">
        <v>304</v>
      </c>
      <c r="E22" s="15">
        <v>8822</v>
      </c>
      <c r="F22" s="15">
        <v>5400</v>
      </c>
      <c r="G22" s="13" t="s">
        <v>338</v>
      </c>
      <c r="H22" s="13" t="s">
        <v>348</v>
      </c>
      <c r="I22" s="15"/>
      <c r="J22" s="15"/>
      <c r="K22" s="15"/>
      <c r="L22" s="15"/>
      <c r="M22" s="15">
        <v>194</v>
      </c>
      <c r="N22" s="15">
        <v>5506</v>
      </c>
      <c r="O22" s="15"/>
      <c r="P22" s="15"/>
      <c r="Q22" s="15">
        <f t="shared" si="0"/>
        <v>5700</v>
      </c>
      <c r="R22" s="15">
        <v>3</v>
      </c>
      <c r="S22" s="15">
        <v>8</v>
      </c>
      <c r="T22" s="99"/>
      <c r="U22" s="100" t="s">
        <v>143</v>
      </c>
    </row>
    <row r="23" spans="1:21" ht="22.5" customHeight="1">
      <c r="A23" s="17" t="s">
        <v>295</v>
      </c>
      <c r="B23" s="12" t="s">
        <v>296</v>
      </c>
      <c r="C23" s="13"/>
      <c r="D23" s="13" t="s">
        <v>297</v>
      </c>
      <c r="E23" s="15">
        <v>5530</v>
      </c>
      <c r="F23" s="15">
        <v>2460</v>
      </c>
      <c r="G23" s="13" t="s">
        <v>345</v>
      </c>
      <c r="H23" s="13"/>
      <c r="I23" s="15"/>
      <c r="J23" s="15"/>
      <c r="K23" s="15"/>
      <c r="L23" s="15"/>
      <c r="M23" s="15">
        <v>2470</v>
      </c>
      <c r="N23" s="15"/>
      <c r="O23" s="15"/>
      <c r="P23" s="15"/>
      <c r="Q23" s="15">
        <v>2470</v>
      </c>
      <c r="R23" s="15">
        <v>3</v>
      </c>
      <c r="S23" s="15"/>
      <c r="T23" s="99"/>
      <c r="U23" s="100" t="s">
        <v>313</v>
      </c>
    </row>
    <row r="24" spans="1:21" ht="22.5" customHeight="1">
      <c r="A24" s="17" t="s">
        <v>82</v>
      </c>
      <c r="B24" s="12" t="s">
        <v>83</v>
      </c>
      <c r="C24" s="13" t="s">
        <v>84</v>
      </c>
      <c r="D24" s="14" t="s">
        <v>304</v>
      </c>
      <c r="E24" s="15">
        <v>8100</v>
      </c>
      <c r="F24" s="15">
        <v>3618</v>
      </c>
      <c r="G24" s="13" t="s">
        <v>85</v>
      </c>
      <c r="H24" s="13" t="s">
        <v>86</v>
      </c>
      <c r="I24" s="15"/>
      <c r="J24" s="15"/>
      <c r="K24" s="15"/>
      <c r="L24" s="15">
        <v>1340</v>
      </c>
      <c r="M24" s="15">
        <v>1310</v>
      </c>
      <c r="N24" s="15"/>
      <c r="O24" s="15"/>
      <c r="P24" s="15">
        <v>1680</v>
      </c>
      <c r="Q24" s="15">
        <f t="shared" si="0"/>
        <v>4330</v>
      </c>
      <c r="R24" s="15">
        <v>3</v>
      </c>
      <c r="S24" s="15"/>
      <c r="T24" s="99" t="s">
        <v>370</v>
      </c>
      <c r="U24" s="102" t="s">
        <v>145</v>
      </c>
    </row>
    <row r="25" spans="1:21" ht="22.5" customHeight="1">
      <c r="A25" s="17" t="s">
        <v>87</v>
      </c>
      <c r="B25" s="12" t="s">
        <v>88</v>
      </c>
      <c r="C25" s="13" t="s">
        <v>89</v>
      </c>
      <c r="D25" s="14" t="s">
        <v>90</v>
      </c>
      <c r="E25" s="15">
        <v>82000</v>
      </c>
      <c r="F25" s="15">
        <v>33600</v>
      </c>
      <c r="G25" s="13" t="s">
        <v>340</v>
      </c>
      <c r="H25" s="13" t="s">
        <v>349</v>
      </c>
      <c r="I25" s="15"/>
      <c r="J25" s="15"/>
      <c r="K25" s="15">
        <v>9049</v>
      </c>
      <c r="L25" s="15"/>
      <c r="M25" s="15"/>
      <c r="N25" s="15">
        <v>2800</v>
      </c>
      <c r="O25" s="15"/>
      <c r="P25" s="15">
        <v>28464</v>
      </c>
      <c r="Q25" s="15">
        <f t="shared" si="0"/>
        <v>40313</v>
      </c>
      <c r="R25" s="15"/>
      <c r="S25" s="15">
        <v>1</v>
      </c>
      <c r="T25" s="99" t="s">
        <v>291</v>
      </c>
      <c r="U25" s="100" t="s">
        <v>314</v>
      </c>
    </row>
    <row r="26" spans="1:21" ht="22.5" customHeight="1">
      <c r="A26" s="17" t="s">
        <v>91</v>
      </c>
      <c r="B26" s="12" t="s">
        <v>92</v>
      </c>
      <c r="C26" s="13" t="s">
        <v>84</v>
      </c>
      <c r="D26" s="13" t="s">
        <v>38</v>
      </c>
      <c r="E26" s="15">
        <v>28000</v>
      </c>
      <c r="F26" s="15">
        <v>10900</v>
      </c>
      <c r="G26" s="13" t="s">
        <v>340</v>
      </c>
      <c r="H26" s="13" t="s">
        <v>350</v>
      </c>
      <c r="I26" s="15"/>
      <c r="J26" s="15">
        <v>10600</v>
      </c>
      <c r="K26" s="15"/>
      <c r="L26" s="15"/>
      <c r="M26" s="15"/>
      <c r="N26" s="15">
        <v>10900</v>
      </c>
      <c r="O26" s="15"/>
      <c r="P26" s="15"/>
      <c r="Q26" s="15">
        <f t="shared" si="0"/>
        <v>21500</v>
      </c>
      <c r="R26" s="15"/>
      <c r="S26" s="15">
        <v>5</v>
      </c>
      <c r="T26" s="99" t="s">
        <v>329</v>
      </c>
      <c r="U26" s="100" t="s">
        <v>311</v>
      </c>
    </row>
    <row r="27" spans="1:21" ht="22.5" customHeight="1">
      <c r="A27" s="17" t="s">
        <v>93</v>
      </c>
      <c r="B27" s="12" t="s">
        <v>94</v>
      </c>
      <c r="C27" s="13" t="s">
        <v>301</v>
      </c>
      <c r="D27" s="14" t="s">
        <v>304</v>
      </c>
      <c r="E27" s="15">
        <v>34930</v>
      </c>
      <c r="F27" s="15">
        <v>16112</v>
      </c>
      <c r="G27" s="13" t="s">
        <v>65</v>
      </c>
      <c r="H27" s="13" t="s">
        <v>96</v>
      </c>
      <c r="I27" s="15"/>
      <c r="J27" s="15"/>
      <c r="K27" s="15">
        <v>90</v>
      </c>
      <c r="L27" s="15"/>
      <c r="M27" s="15"/>
      <c r="N27" s="15"/>
      <c r="O27" s="15"/>
      <c r="P27" s="15">
        <v>16022</v>
      </c>
      <c r="Q27" s="15">
        <f t="shared" si="0"/>
        <v>16112</v>
      </c>
      <c r="R27" s="15"/>
      <c r="S27" s="15"/>
      <c r="T27" s="99"/>
      <c r="U27" s="100" t="s">
        <v>308</v>
      </c>
    </row>
    <row r="28" spans="1:21" ht="22.5" customHeight="1">
      <c r="A28" s="17" t="s">
        <v>97</v>
      </c>
      <c r="B28" s="12" t="s">
        <v>98</v>
      </c>
      <c r="C28" s="13" t="s">
        <v>99</v>
      </c>
      <c r="D28" s="14" t="s">
        <v>305</v>
      </c>
      <c r="E28" s="15">
        <v>23780</v>
      </c>
      <c r="F28" s="15">
        <v>9805</v>
      </c>
      <c r="G28" s="13" t="s">
        <v>342</v>
      </c>
      <c r="H28" s="13" t="s">
        <v>351</v>
      </c>
      <c r="I28" s="15"/>
      <c r="J28" s="15"/>
      <c r="K28" s="15"/>
      <c r="L28" s="15"/>
      <c r="M28" s="15">
        <v>777</v>
      </c>
      <c r="N28" s="15">
        <v>2119</v>
      </c>
      <c r="O28" s="15"/>
      <c r="P28" s="15">
        <v>6909</v>
      </c>
      <c r="Q28" s="15">
        <f t="shared" si="0"/>
        <v>9805</v>
      </c>
      <c r="R28" s="15">
        <v>2</v>
      </c>
      <c r="S28" s="15">
        <v>2</v>
      </c>
      <c r="T28" s="99"/>
      <c r="U28" s="100" t="s">
        <v>315</v>
      </c>
    </row>
    <row r="29" spans="1:21" ht="22.5" customHeight="1">
      <c r="A29" s="17" t="s">
        <v>100</v>
      </c>
      <c r="B29" s="12" t="s">
        <v>101</v>
      </c>
      <c r="C29" s="13" t="s">
        <v>1</v>
      </c>
      <c r="D29" s="13" t="s">
        <v>56</v>
      </c>
      <c r="E29" s="15">
        <v>17300</v>
      </c>
      <c r="F29" s="15">
        <v>9500</v>
      </c>
      <c r="G29" s="13" t="s">
        <v>65</v>
      </c>
      <c r="H29" s="13" t="s">
        <v>102</v>
      </c>
      <c r="I29" s="15"/>
      <c r="J29" s="15"/>
      <c r="K29" s="15"/>
      <c r="L29" s="15"/>
      <c r="M29" s="15"/>
      <c r="N29" s="15">
        <v>336</v>
      </c>
      <c r="O29" s="15"/>
      <c r="P29" s="15">
        <v>9164</v>
      </c>
      <c r="Q29" s="15">
        <f t="shared" si="0"/>
        <v>9500</v>
      </c>
      <c r="R29" s="15"/>
      <c r="S29" s="15">
        <v>2</v>
      </c>
      <c r="T29" s="99"/>
      <c r="U29" s="100" t="s">
        <v>35</v>
      </c>
    </row>
    <row r="30" spans="1:21" ht="22.5" customHeight="1">
      <c r="A30" s="17" t="s">
        <v>103</v>
      </c>
      <c r="B30" s="12" t="s">
        <v>104</v>
      </c>
      <c r="C30" s="13" t="s">
        <v>84</v>
      </c>
      <c r="D30" s="13" t="s">
        <v>105</v>
      </c>
      <c r="E30" s="15">
        <v>5800</v>
      </c>
      <c r="F30" s="15">
        <v>2800</v>
      </c>
      <c r="G30" s="13" t="s">
        <v>340</v>
      </c>
      <c r="H30" s="13" t="s">
        <v>43</v>
      </c>
      <c r="I30" s="15"/>
      <c r="J30" s="15"/>
      <c r="K30" s="15"/>
      <c r="L30" s="15">
        <v>2800</v>
      </c>
      <c r="M30" s="15"/>
      <c r="N30" s="15"/>
      <c r="O30" s="15"/>
      <c r="P30" s="15"/>
      <c r="Q30" s="15">
        <f t="shared" si="0"/>
        <v>2800</v>
      </c>
      <c r="R30" s="15"/>
      <c r="S30" s="15"/>
      <c r="T30" s="99" t="s">
        <v>330</v>
      </c>
      <c r="U30" s="100" t="s">
        <v>325</v>
      </c>
    </row>
    <row r="31" spans="1:21" ht="22.5" customHeight="1">
      <c r="A31" s="17" t="s">
        <v>106</v>
      </c>
      <c r="B31" s="12" t="s">
        <v>107</v>
      </c>
      <c r="C31" s="13" t="s">
        <v>108</v>
      </c>
      <c r="D31" s="13" t="s">
        <v>95</v>
      </c>
      <c r="E31" s="15">
        <v>20500</v>
      </c>
      <c r="F31" s="15">
        <v>9840</v>
      </c>
      <c r="G31" s="13" t="s">
        <v>69</v>
      </c>
      <c r="H31" s="13" t="s">
        <v>109</v>
      </c>
      <c r="I31" s="15"/>
      <c r="J31" s="15"/>
      <c r="K31" s="15">
        <v>5510</v>
      </c>
      <c r="L31" s="15"/>
      <c r="M31" s="15">
        <v>3327</v>
      </c>
      <c r="N31" s="15"/>
      <c r="O31" s="15">
        <v>1266</v>
      </c>
      <c r="P31" s="15"/>
      <c r="Q31" s="15">
        <f t="shared" si="0"/>
        <v>10103</v>
      </c>
      <c r="R31" s="15">
        <v>2</v>
      </c>
      <c r="S31" s="15"/>
      <c r="T31" s="99" t="s">
        <v>110</v>
      </c>
      <c r="U31" s="100" t="s">
        <v>326</v>
      </c>
    </row>
    <row r="32" spans="1:21" ht="22.5" customHeight="1">
      <c r="A32" s="17" t="s">
        <v>111</v>
      </c>
      <c r="B32" s="12" t="s">
        <v>112</v>
      </c>
      <c r="C32" s="13" t="s">
        <v>302</v>
      </c>
      <c r="D32" s="14" t="s">
        <v>306</v>
      </c>
      <c r="E32" s="15">
        <v>7290</v>
      </c>
      <c r="F32" s="15">
        <v>3790</v>
      </c>
      <c r="G32" s="13" t="s">
        <v>341</v>
      </c>
      <c r="H32" s="13" t="s">
        <v>307</v>
      </c>
      <c r="I32" s="15"/>
      <c r="J32" s="15">
        <v>2450</v>
      </c>
      <c r="K32" s="15"/>
      <c r="L32" s="15"/>
      <c r="M32" s="15"/>
      <c r="N32" s="15">
        <v>3600</v>
      </c>
      <c r="O32" s="15">
        <v>648</v>
      </c>
      <c r="P32" s="15"/>
      <c r="Q32" s="15">
        <f t="shared" si="0"/>
        <v>6698</v>
      </c>
      <c r="R32" s="15"/>
      <c r="S32" s="15">
        <v>3</v>
      </c>
      <c r="T32" s="99" t="s">
        <v>355</v>
      </c>
      <c r="U32" s="100" t="s">
        <v>326</v>
      </c>
    </row>
    <row r="33" spans="1:21" ht="22.5" customHeight="1">
      <c r="A33" s="18" t="s">
        <v>113</v>
      </c>
      <c r="B33" s="12" t="s">
        <v>114</v>
      </c>
      <c r="C33" s="13" t="s">
        <v>115</v>
      </c>
      <c r="D33" s="13" t="s">
        <v>0</v>
      </c>
      <c r="E33" s="15">
        <v>145580</v>
      </c>
      <c r="F33" s="15">
        <v>68418</v>
      </c>
      <c r="G33" s="13" t="s">
        <v>343</v>
      </c>
      <c r="H33" s="13" t="s">
        <v>352</v>
      </c>
      <c r="I33" s="15"/>
      <c r="J33" s="15"/>
      <c r="K33" s="15">
        <v>630</v>
      </c>
      <c r="L33" s="15">
        <v>2513</v>
      </c>
      <c r="M33" s="15">
        <v>3848</v>
      </c>
      <c r="N33" s="15">
        <v>14700</v>
      </c>
      <c r="O33" s="15">
        <v>1521</v>
      </c>
      <c r="P33" s="15">
        <v>96262</v>
      </c>
      <c r="Q33" s="15">
        <f t="shared" si="0"/>
        <v>119474</v>
      </c>
      <c r="R33" s="15">
        <v>2</v>
      </c>
      <c r="S33" s="15">
        <v>7</v>
      </c>
      <c r="T33" s="99" t="s">
        <v>331</v>
      </c>
      <c r="U33" s="103" t="s">
        <v>316</v>
      </c>
    </row>
    <row r="34" spans="1:21" ht="22.5" customHeight="1">
      <c r="A34" s="18" t="s">
        <v>116</v>
      </c>
      <c r="B34" s="12" t="s">
        <v>117</v>
      </c>
      <c r="C34" s="13" t="s">
        <v>118</v>
      </c>
      <c r="D34" s="13" t="s">
        <v>119</v>
      </c>
      <c r="E34" s="15">
        <v>123150</v>
      </c>
      <c r="F34" s="15">
        <v>81555</v>
      </c>
      <c r="G34" s="13" t="s">
        <v>346</v>
      </c>
      <c r="H34" s="13" t="s">
        <v>335</v>
      </c>
      <c r="I34" s="15"/>
      <c r="J34" s="15"/>
      <c r="K34" s="15">
        <v>50000</v>
      </c>
      <c r="L34" s="15"/>
      <c r="M34" s="15"/>
      <c r="N34" s="15"/>
      <c r="O34" s="15">
        <v>177</v>
      </c>
      <c r="P34" s="15">
        <v>31410</v>
      </c>
      <c r="Q34" s="15">
        <f t="shared" si="0"/>
        <v>81587</v>
      </c>
      <c r="R34" s="15"/>
      <c r="S34" s="15"/>
      <c r="T34" s="99" t="s">
        <v>371</v>
      </c>
      <c r="U34" s="104" t="s">
        <v>142</v>
      </c>
    </row>
    <row r="35" spans="1:21" ht="22.5" customHeight="1">
      <c r="A35" s="18" t="s">
        <v>120</v>
      </c>
      <c r="B35" s="12" t="s">
        <v>121</v>
      </c>
      <c r="C35" s="13" t="s">
        <v>324</v>
      </c>
      <c r="D35" s="14" t="s">
        <v>304</v>
      </c>
      <c r="E35" s="15">
        <v>21161</v>
      </c>
      <c r="F35" s="15">
        <v>9542</v>
      </c>
      <c r="G35" s="13" t="s">
        <v>338</v>
      </c>
      <c r="H35" s="13" t="s">
        <v>353</v>
      </c>
      <c r="I35" s="15"/>
      <c r="J35" s="15"/>
      <c r="K35" s="15"/>
      <c r="L35" s="15"/>
      <c r="M35" s="15">
        <v>1320</v>
      </c>
      <c r="N35" s="15"/>
      <c r="O35" s="15">
        <v>118</v>
      </c>
      <c r="P35" s="15">
        <v>8115</v>
      </c>
      <c r="Q35" s="15">
        <f t="shared" si="0"/>
        <v>9553</v>
      </c>
      <c r="R35" s="15">
        <v>5</v>
      </c>
      <c r="S35" s="15"/>
      <c r="T35" s="99"/>
      <c r="U35" s="104" t="s">
        <v>317</v>
      </c>
    </row>
    <row r="36" spans="1:21" ht="22.5" customHeight="1">
      <c r="A36" s="27" t="s">
        <v>122</v>
      </c>
      <c r="B36" s="28" t="s">
        <v>123</v>
      </c>
      <c r="C36" s="29" t="s">
        <v>303</v>
      </c>
      <c r="D36" s="30" t="s">
        <v>304</v>
      </c>
      <c r="E36" s="31">
        <v>13750</v>
      </c>
      <c r="F36" s="31">
        <v>7395</v>
      </c>
      <c r="G36" s="29" t="s">
        <v>337</v>
      </c>
      <c r="H36" s="29" t="s">
        <v>124</v>
      </c>
      <c r="I36" s="31"/>
      <c r="J36" s="31"/>
      <c r="K36" s="31"/>
      <c r="L36" s="31"/>
      <c r="M36" s="31">
        <v>203</v>
      </c>
      <c r="N36" s="31">
        <v>6409</v>
      </c>
      <c r="O36" s="31">
        <v>783</v>
      </c>
      <c r="P36" s="31"/>
      <c r="Q36" s="15">
        <f t="shared" si="0"/>
        <v>7395</v>
      </c>
      <c r="R36" s="31">
        <v>3</v>
      </c>
      <c r="S36" s="31">
        <v>6</v>
      </c>
      <c r="T36" s="105"/>
      <c r="U36" s="106" t="s">
        <v>318</v>
      </c>
    </row>
    <row r="37" spans="1:21" ht="15" customHeight="1">
      <c r="A37" s="19" t="s">
        <v>125</v>
      </c>
      <c r="B37" s="20"/>
      <c r="C37" s="21"/>
      <c r="D37" s="21"/>
      <c r="E37" s="22">
        <f>SUM(E8:E36)</f>
        <v>1144954</v>
      </c>
      <c r="F37" s="22">
        <f>SUM(F8:F36)</f>
        <v>540282</v>
      </c>
      <c r="G37" s="21"/>
      <c r="H37" s="21"/>
      <c r="I37" s="22">
        <f>SUM(I8:I36)</f>
        <v>30000</v>
      </c>
      <c r="J37" s="22">
        <f t="shared" ref="J37:S37" si="1">SUM(J8:J36)</f>
        <v>21250</v>
      </c>
      <c r="K37" s="22">
        <f t="shared" si="1"/>
        <v>138565</v>
      </c>
      <c r="L37" s="22">
        <f t="shared" si="1"/>
        <v>15979</v>
      </c>
      <c r="M37" s="22">
        <f t="shared" si="1"/>
        <v>36430</v>
      </c>
      <c r="N37" s="22">
        <f t="shared" si="1"/>
        <v>70269</v>
      </c>
      <c r="O37" s="22">
        <f t="shared" si="1"/>
        <v>11590</v>
      </c>
      <c r="P37" s="22">
        <f>SUM(P8:P36)</f>
        <v>339846</v>
      </c>
      <c r="Q37" s="22">
        <f>SUM(Q8:Q36)</f>
        <v>663929</v>
      </c>
      <c r="R37" s="22">
        <f t="shared" si="1"/>
        <v>31</v>
      </c>
      <c r="S37" s="22">
        <f t="shared" si="1"/>
        <v>52</v>
      </c>
      <c r="T37" s="23"/>
      <c r="U37" s="24"/>
    </row>
    <row r="38" spans="1:21" ht="15" customHeight="1">
      <c r="A38" s="25" t="s">
        <v>126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111" spans="26:26" ht="15" customHeight="1">
      <c r="Z111" s="1" ph="1"/>
    </row>
  </sheetData>
  <sheetProtection selectLockedCells="1" selectUnlockedCells="1"/>
  <mergeCells count="17">
    <mergeCell ref="Q6:Q7"/>
    <mergeCell ref="R6:S6"/>
    <mergeCell ref="E5:E6"/>
    <mergeCell ref="F5:F6"/>
    <mergeCell ref="H5:H6"/>
    <mergeCell ref="A1:U2"/>
    <mergeCell ref="A5:A7"/>
    <mergeCell ref="B5:B7"/>
    <mergeCell ref="C5:C7"/>
    <mergeCell ref="D5:D7"/>
    <mergeCell ref="G5:G7"/>
    <mergeCell ref="I5:Q5"/>
    <mergeCell ref="R5:S5"/>
    <mergeCell ref="T5:T7"/>
    <mergeCell ref="U5:U7"/>
    <mergeCell ref="I6:K6"/>
    <mergeCell ref="L6:N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16" zoomScale="115" zoomScaleNormal="115" zoomScaleSheetLayoutView="80" workbookViewId="0">
      <pane xSplit="1" topLeftCell="B1" activePane="topRight" state="frozen"/>
      <selection pane="topRight" activeCell="L22" sqref="L22"/>
    </sheetView>
  </sheetViews>
  <sheetFormatPr defaultColWidth="9.85546875" defaultRowHeight="15" customHeight="1"/>
  <cols>
    <col min="1" max="1" width="16.42578125" style="1" customWidth="1"/>
    <col min="2" max="2" width="11.42578125" style="1" customWidth="1"/>
    <col min="3" max="3" width="8.5703125" style="1" customWidth="1"/>
    <col min="4" max="4" width="8.5703125" style="1" bestFit="1" customWidth="1"/>
    <col min="5" max="5" width="8.5703125" style="2" customWidth="1"/>
    <col min="6" max="6" width="7.85546875" style="2" customWidth="1"/>
    <col min="7" max="13" width="7.85546875" style="1" customWidth="1"/>
    <col min="14" max="14" width="9.28515625" style="1" customWidth="1"/>
    <col min="15" max="18" width="7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7.85546875" style="1" customWidth="1"/>
    <col min="23" max="23" width="9.28515625" style="1" customWidth="1"/>
    <col min="24" max="26" width="6.42578125" style="1" customWidth="1"/>
    <col min="27" max="27" width="8.5703125" style="1" customWidth="1"/>
    <col min="28" max="16384" width="9.85546875" style="1"/>
  </cols>
  <sheetData>
    <row r="1" spans="1:26" ht="15" customHeight="1">
      <c r="A1" s="4" t="s">
        <v>146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183" t="s">
        <v>214</v>
      </c>
      <c r="B3" s="217" t="s">
        <v>147</v>
      </c>
      <c r="C3" s="218" t="s">
        <v>148</v>
      </c>
      <c r="D3" s="218"/>
      <c r="E3" s="218"/>
      <c r="F3" s="219" t="s">
        <v>149</v>
      </c>
      <c r="G3" s="219"/>
      <c r="H3" s="219"/>
      <c r="I3" s="219"/>
      <c r="J3" s="219"/>
      <c r="K3" s="219"/>
      <c r="L3" s="219"/>
      <c r="M3" s="219"/>
      <c r="N3" s="219"/>
      <c r="O3" s="218" t="s">
        <v>150</v>
      </c>
      <c r="P3" s="218"/>
      <c r="Q3" s="218"/>
      <c r="R3" s="218"/>
      <c r="S3" s="218"/>
      <c r="T3" s="218"/>
      <c r="U3" s="218"/>
      <c r="V3" s="218"/>
      <c r="W3" s="218"/>
      <c r="X3" s="207" t="s">
        <v>151</v>
      </c>
      <c r="Y3" s="207" t="s">
        <v>152</v>
      </c>
      <c r="Z3" s="208" t="s">
        <v>153</v>
      </c>
    </row>
    <row r="4" spans="1:26" ht="15" customHeight="1">
      <c r="A4" s="184"/>
      <c r="B4" s="217"/>
      <c r="C4" s="179" t="s">
        <v>128</v>
      </c>
      <c r="D4" s="179"/>
      <c r="E4" s="179"/>
      <c r="F4" s="209" t="s">
        <v>13</v>
      </c>
      <c r="G4" s="209"/>
      <c r="H4" s="209"/>
      <c r="I4" s="204" t="s">
        <v>14</v>
      </c>
      <c r="J4" s="204"/>
      <c r="K4" s="204"/>
      <c r="L4" s="90" t="s">
        <v>15</v>
      </c>
      <c r="M4" s="90" t="s">
        <v>154</v>
      </c>
      <c r="N4" s="205" t="s">
        <v>16</v>
      </c>
      <c r="O4" s="211" t="s">
        <v>155</v>
      </c>
      <c r="P4" s="211"/>
      <c r="Q4" s="211"/>
      <c r="R4" s="211"/>
      <c r="S4" s="211"/>
      <c r="T4" s="211"/>
      <c r="U4" s="211"/>
      <c r="V4" s="212" t="s">
        <v>156</v>
      </c>
      <c r="W4" s="205" t="s">
        <v>16</v>
      </c>
      <c r="X4" s="207"/>
      <c r="Y4" s="207"/>
      <c r="Z4" s="208"/>
    </row>
    <row r="5" spans="1:26" ht="15" customHeight="1">
      <c r="A5" s="184"/>
      <c r="B5" s="217"/>
      <c r="C5" s="214" t="s">
        <v>157</v>
      </c>
      <c r="D5" s="214"/>
      <c r="E5" s="205" t="s">
        <v>158</v>
      </c>
      <c r="F5" s="220" t="s">
        <v>171</v>
      </c>
      <c r="G5" s="212" t="s">
        <v>172</v>
      </c>
      <c r="H5" s="205" t="s">
        <v>159</v>
      </c>
      <c r="I5" s="205" t="s">
        <v>21</v>
      </c>
      <c r="J5" s="205" t="s">
        <v>169</v>
      </c>
      <c r="K5" s="205" t="s">
        <v>170</v>
      </c>
      <c r="L5" s="205" t="s">
        <v>24</v>
      </c>
      <c r="M5" s="205" t="s">
        <v>160</v>
      </c>
      <c r="N5" s="205"/>
      <c r="O5" s="221" t="s">
        <v>161</v>
      </c>
      <c r="P5" s="221"/>
      <c r="Q5" s="221"/>
      <c r="R5" s="221"/>
      <c r="S5" s="221"/>
      <c r="T5" s="212" t="s">
        <v>162</v>
      </c>
      <c r="U5" s="205" t="s">
        <v>16</v>
      </c>
      <c r="V5" s="212"/>
      <c r="W5" s="205"/>
      <c r="X5" s="207"/>
      <c r="Y5" s="207"/>
      <c r="Z5" s="208"/>
    </row>
    <row r="6" spans="1:26" ht="15" customHeight="1">
      <c r="A6" s="216"/>
      <c r="B6" s="36" t="s">
        <v>224</v>
      </c>
      <c r="C6" s="215"/>
      <c r="D6" s="215"/>
      <c r="E6" s="210"/>
      <c r="F6" s="215"/>
      <c r="G6" s="210"/>
      <c r="H6" s="210"/>
      <c r="I6" s="210"/>
      <c r="J6" s="210"/>
      <c r="K6" s="210"/>
      <c r="L6" s="210"/>
      <c r="M6" s="210"/>
      <c r="N6" s="210"/>
      <c r="O6" s="93" t="s">
        <v>163</v>
      </c>
      <c r="P6" s="93" t="s">
        <v>164</v>
      </c>
      <c r="Q6" s="93" t="s">
        <v>165</v>
      </c>
      <c r="R6" s="93" t="s">
        <v>15</v>
      </c>
      <c r="S6" s="93" t="s">
        <v>16</v>
      </c>
      <c r="T6" s="213"/>
      <c r="U6" s="213"/>
      <c r="V6" s="213"/>
      <c r="W6" s="210"/>
      <c r="X6" s="32" t="s">
        <v>166</v>
      </c>
      <c r="Y6" s="32" t="s">
        <v>166</v>
      </c>
      <c r="Z6" s="37" t="s">
        <v>166</v>
      </c>
    </row>
    <row r="7" spans="1:26" ht="22.5" customHeight="1">
      <c r="A7" s="34" t="s">
        <v>27</v>
      </c>
      <c r="B7" s="107">
        <v>239559</v>
      </c>
      <c r="C7" s="108">
        <v>80894</v>
      </c>
      <c r="D7" s="109">
        <v>44049</v>
      </c>
      <c r="E7" s="110">
        <v>71877</v>
      </c>
      <c r="F7" s="110">
        <v>10951</v>
      </c>
      <c r="G7" s="110">
        <v>1494</v>
      </c>
      <c r="H7" s="110">
        <v>9042</v>
      </c>
      <c r="I7" s="110">
        <v>408</v>
      </c>
      <c r="J7" s="110"/>
      <c r="K7" s="110">
        <v>129</v>
      </c>
      <c r="L7" s="110">
        <v>238</v>
      </c>
      <c r="M7" s="110">
        <v>5855</v>
      </c>
      <c r="N7" s="110">
        <f>SUM(F7:M7)</f>
        <v>28117</v>
      </c>
      <c r="O7" s="110"/>
      <c r="P7" s="110"/>
      <c r="Q7" s="110"/>
      <c r="R7" s="110"/>
      <c r="S7" s="110">
        <v>24151</v>
      </c>
      <c r="T7" s="110">
        <v>532</v>
      </c>
      <c r="U7" s="110">
        <f t="shared" ref="U7:U18" si="0">S7+T7</f>
        <v>24683</v>
      </c>
      <c r="V7" s="110">
        <v>1624</v>
      </c>
      <c r="W7" s="110">
        <f>U7+V7</f>
        <v>26307</v>
      </c>
      <c r="X7" s="111">
        <f>S7/W7*100</f>
        <v>91.804462690538628</v>
      </c>
      <c r="Y7" s="111">
        <f>U7/W7*100</f>
        <v>93.826738130535603</v>
      </c>
      <c r="Z7" s="112">
        <f>E7/C7*100</f>
        <v>88.85331421366233</v>
      </c>
    </row>
    <row r="8" spans="1:26" ht="22.5" customHeight="1">
      <c r="A8" s="11" t="s">
        <v>31</v>
      </c>
      <c r="B8" s="113">
        <v>40842</v>
      </c>
      <c r="C8" s="114">
        <v>18015</v>
      </c>
      <c r="D8" s="115">
        <v>44050</v>
      </c>
      <c r="E8" s="116">
        <v>14762</v>
      </c>
      <c r="F8" s="116"/>
      <c r="G8" s="116"/>
      <c r="H8" s="116"/>
      <c r="I8" s="116"/>
      <c r="J8" s="116">
        <v>13</v>
      </c>
      <c r="K8" s="116">
        <v>2829</v>
      </c>
      <c r="L8" s="116">
        <v>24</v>
      </c>
      <c r="M8" s="116">
        <v>2579</v>
      </c>
      <c r="N8" s="116">
        <f t="shared" ref="N8:N13" si="1">SUM(F8:M8)</f>
        <v>5445</v>
      </c>
      <c r="O8" s="116">
        <v>2940</v>
      </c>
      <c r="P8" s="116">
        <v>542</v>
      </c>
      <c r="Q8" s="116">
        <v>901</v>
      </c>
      <c r="R8" s="116">
        <v>406</v>
      </c>
      <c r="S8" s="116">
        <f>SUM(O8:R8)</f>
        <v>4789</v>
      </c>
      <c r="T8" s="116">
        <v>251</v>
      </c>
      <c r="U8" s="116">
        <f t="shared" si="0"/>
        <v>5040</v>
      </c>
      <c r="V8" s="116">
        <v>363</v>
      </c>
      <c r="W8" s="116">
        <f>U8+V8</f>
        <v>5403</v>
      </c>
      <c r="X8" s="117">
        <f t="shared" ref="X8:X13" si="2">S8/W8*100</f>
        <v>88.635942994632615</v>
      </c>
      <c r="Y8" s="117">
        <f t="shared" ref="Y8:Y12" si="3">U8/W8*100</f>
        <v>93.28151027207106</v>
      </c>
      <c r="Z8" s="118">
        <f t="shared" ref="Z8:Z12" si="4">E8/C8*100</f>
        <v>81.942825423258398</v>
      </c>
    </row>
    <row r="9" spans="1:26" ht="22.5" customHeight="1">
      <c r="A9" s="11" t="s">
        <v>33</v>
      </c>
      <c r="B9" s="113">
        <v>29362</v>
      </c>
      <c r="C9" s="114">
        <v>11571</v>
      </c>
      <c r="D9" s="115">
        <v>44056</v>
      </c>
      <c r="E9" s="116">
        <v>10123</v>
      </c>
      <c r="F9" s="116"/>
      <c r="G9" s="116"/>
      <c r="H9" s="116"/>
      <c r="I9" s="116">
        <v>87</v>
      </c>
      <c r="J9" s="116"/>
      <c r="K9" s="116"/>
      <c r="L9" s="116"/>
      <c r="M9" s="116">
        <v>3618</v>
      </c>
      <c r="N9" s="116">
        <f t="shared" si="1"/>
        <v>3705</v>
      </c>
      <c r="O9" s="116">
        <v>2100</v>
      </c>
      <c r="P9" s="116">
        <v>724</v>
      </c>
      <c r="Q9" s="116">
        <v>107</v>
      </c>
      <c r="R9" s="116">
        <v>10</v>
      </c>
      <c r="S9" s="116">
        <f t="shared" ref="S9:S34" si="5">SUM(O9:R9)</f>
        <v>2941</v>
      </c>
      <c r="T9" s="116">
        <v>112</v>
      </c>
      <c r="U9" s="116">
        <f t="shared" si="0"/>
        <v>3053</v>
      </c>
      <c r="V9" s="116">
        <v>652</v>
      </c>
      <c r="W9" s="116">
        <f t="shared" ref="W9:W34" si="6">U9+V9</f>
        <v>3705</v>
      </c>
      <c r="X9" s="117">
        <f t="shared" si="2"/>
        <v>79.379217273954112</v>
      </c>
      <c r="Y9" s="117">
        <f t="shared" si="3"/>
        <v>82.40215924426451</v>
      </c>
      <c r="Z9" s="118">
        <f t="shared" si="4"/>
        <v>87.485956269985309</v>
      </c>
    </row>
    <row r="10" spans="1:26" ht="22.5" customHeight="1">
      <c r="A10" s="11" t="s">
        <v>36</v>
      </c>
      <c r="B10" s="113">
        <v>23473</v>
      </c>
      <c r="C10" s="114">
        <v>8573</v>
      </c>
      <c r="D10" s="115">
        <v>44045</v>
      </c>
      <c r="E10" s="116">
        <v>7254</v>
      </c>
      <c r="F10" s="116"/>
      <c r="G10" s="116"/>
      <c r="H10" s="116"/>
      <c r="I10" s="116"/>
      <c r="J10" s="116"/>
      <c r="K10" s="116"/>
      <c r="L10" s="116">
        <v>14</v>
      </c>
      <c r="M10" s="116">
        <v>2641</v>
      </c>
      <c r="N10" s="116">
        <f t="shared" si="1"/>
        <v>2655</v>
      </c>
      <c r="O10" s="116"/>
      <c r="P10" s="116"/>
      <c r="Q10" s="116"/>
      <c r="R10" s="116"/>
      <c r="S10" s="116">
        <v>2247</v>
      </c>
      <c r="T10" s="116">
        <v>15</v>
      </c>
      <c r="U10" s="116">
        <f t="shared" si="0"/>
        <v>2262</v>
      </c>
      <c r="V10" s="116">
        <v>393</v>
      </c>
      <c r="W10" s="116">
        <f t="shared" si="6"/>
        <v>2655</v>
      </c>
      <c r="X10" s="117">
        <f>S10/W10*100</f>
        <v>84.632768361581924</v>
      </c>
      <c r="Y10" s="117">
        <f t="shared" si="3"/>
        <v>85.197740112994353</v>
      </c>
      <c r="Z10" s="118">
        <f t="shared" si="4"/>
        <v>84.614487343986937</v>
      </c>
    </row>
    <row r="11" spans="1:26" ht="22.5" customHeight="1">
      <c r="A11" s="11" t="s">
        <v>40</v>
      </c>
      <c r="B11" s="113">
        <v>61654</v>
      </c>
      <c r="C11" s="114">
        <v>21003</v>
      </c>
      <c r="D11" s="115">
        <v>44050</v>
      </c>
      <c r="E11" s="116">
        <v>18219</v>
      </c>
      <c r="F11" s="116"/>
      <c r="G11" s="116"/>
      <c r="H11" s="116"/>
      <c r="I11" s="116"/>
      <c r="J11" s="116"/>
      <c r="K11" s="116"/>
      <c r="L11" s="116"/>
      <c r="M11" s="116">
        <v>6606</v>
      </c>
      <c r="N11" s="116">
        <f t="shared" si="1"/>
        <v>6606</v>
      </c>
      <c r="O11" s="116">
        <v>4461</v>
      </c>
      <c r="P11" s="116">
        <v>1331</v>
      </c>
      <c r="Q11" s="116">
        <v>210</v>
      </c>
      <c r="R11" s="116">
        <v>109</v>
      </c>
      <c r="S11" s="116">
        <f t="shared" si="5"/>
        <v>6111</v>
      </c>
      <c r="T11" s="116">
        <v>26</v>
      </c>
      <c r="U11" s="116">
        <f t="shared" si="0"/>
        <v>6137</v>
      </c>
      <c r="V11" s="116">
        <v>531</v>
      </c>
      <c r="W11" s="116">
        <f t="shared" si="6"/>
        <v>6668</v>
      </c>
      <c r="X11" s="117">
        <f t="shared" si="2"/>
        <v>91.646670665866822</v>
      </c>
      <c r="Y11" s="117">
        <f t="shared" si="3"/>
        <v>92.036592681463702</v>
      </c>
      <c r="Z11" s="118">
        <f t="shared" si="4"/>
        <v>86.744750749892873</v>
      </c>
    </row>
    <row r="12" spans="1:26" ht="22.5" customHeight="1">
      <c r="A12" s="11" t="s">
        <v>45</v>
      </c>
      <c r="B12" s="113">
        <v>47720</v>
      </c>
      <c r="C12" s="114">
        <v>19250</v>
      </c>
      <c r="D12" s="115">
        <v>44050</v>
      </c>
      <c r="E12" s="116">
        <v>14574</v>
      </c>
      <c r="F12" s="116"/>
      <c r="G12" s="116"/>
      <c r="H12" s="116"/>
      <c r="I12" s="116"/>
      <c r="J12" s="116">
        <v>2954</v>
      </c>
      <c r="K12" s="116"/>
      <c r="L12" s="116"/>
      <c r="M12" s="116">
        <v>2380</v>
      </c>
      <c r="N12" s="116">
        <f t="shared" si="1"/>
        <v>5334</v>
      </c>
      <c r="O12" s="116"/>
      <c r="P12" s="116"/>
      <c r="Q12" s="116"/>
      <c r="R12" s="116"/>
      <c r="S12" s="116">
        <v>4700</v>
      </c>
      <c r="T12" s="116">
        <v>46</v>
      </c>
      <c r="U12" s="116">
        <f t="shared" si="0"/>
        <v>4746</v>
      </c>
      <c r="V12" s="116">
        <v>588</v>
      </c>
      <c r="W12" s="116">
        <f t="shared" si="6"/>
        <v>5334</v>
      </c>
      <c r="X12" s="117">
        <f t="shared" si="2"/>
        <v>88.11398575178103</v>
      </c>
      <c r="Y12" s="117">
        <f t="shared" si="3"/>
        <v>88.976377952755897</v>
      </c>
      <c r="Z12" s="118">
        <f t="shared" si="4"/>
        <v>75.709090909090904</v>
      </c>
    </row>
    <row r="13" spans="1:26" ht="22.5" customHeight="1">
      <c r="A13" s="11" t="s">
        <v>50</v>
      </c>
      <c r="B13" s="113">
        <v>17644</v>
      </c>
      <c r="C13" s="114">
        <v>8393</v>
      </c>
      <c r="D13" s="115">
        <v>44050</v>
      </c>
      <c r="E13" s="116">
        <v>6825</v>
      </c>
      <c r="F13" s="116"/>
      <c r="G13" s="116"/>
      <c r="H13" s="116"/>
      <c r="I13" s="116"/>
      <c r="J13" s="116">
        <v>153</v>
      </c>
      <c r="K13" s="116"/>
      <c r="L13" s="116"/>
      <c r="M13" s="116">
        <v>2351</v>
      </c>
      <c r="N13" s="116">
        <f t="shared" si="1"/>
        <v>2504</v>
      </c>
      <c r="O13" s="116">
        <v>1311</v>
      </c>
      <c r="P13" s="116">
        <v>376</v>
      </c>
      <c r="Q13" s="116">
        <v>384</v>
      </c>
      <c r="R13" s="116">
        <v>8</v>
      </c>
      <c r="S13" s="116">
        <f t="shared" si="5"/>
        <v>2079</v>
      </c>
      <c r="T13" s="116">
        <v>19</v>
      </c>
      <c r="U13" s="116">
        <f t="shared" si="0"/>
        <v>2098</v>
      </c>
      <c r="V13" s="116">
        <v>400</v>
      </c>
      <c r="W13" s="116">
        <f t="shared" si="6"/>
        <v>2498</v>
      </c>
      <c r="X13" s="117">
        <f t="shared" si="2"/>
        <v>83.226581265012015</v>
      </c>
      <c r="Y13" s="117">
        <f>U13/W13*100</f>
        <v>83.987189751801438</v>
      </c>
      <c r="Z13" s="118">
        <f>E13/C13*100</f>
        <v>81.317764804003332</v>
      </c>
    </row>
    <row r="14" spans="1:26" ht="22.5" customHeight="1">
      <c r="A14" s="11" t="s">
        <v>54</v>
      </c>
      <c r="B14" s="113">
        <v>5101</v>
      </c>
      <c r="C14" s="114">
        <v>2942</v>
      </c>
      <c r="D14" s="115">
        <v>42960</v>
      </c>
      <c r="E14" s="116">
        <v>2322</v>
      </c>
      <c r="F14" s="116"/>
      <c r="G14" s="116"/>
      <c r="H14" s="116"/>
      <c r="I14" s="116"/>
      <c r="J14" s="116">
        <v>3</v>
      </c>
      <c r="K14" s="116"/>
      <c r="L14" s="116">
        <v>1253</v>
      </c>
      <c r="M14" s="116">
        <v>125</v>
      </c>
      <c r="N14" s="116">
        <f t="shared" ref="N14:N34" si="7">SUM(F14:M14)</f>
        <v>1381</v>
      </c>
      <c r="O14" s="116">
        <v>380</v>
      </c>
      <c r="P14" s="116">
        <v>138</v>
      </c>
      <c r="Q14" s="116">
        <v>32</v>
      </c>
      <c r="R14" s="116">
        <v>4</v>
      </c>
      <c r="S14" s="116">
        <f t="shared" si="5"/>
        <v>554</v>
      </c>
      <c r="T14" s="116">
        <v>21</v>
      </c>
      <c r="U14" s="116">
        <f t="shared" si="0"/>
        <v>575</v>
      </c>
      <c r="V14" s="116">
        <v>275</v>
      </c>
      <c r="W14" s="116">
        <f t="shared" si="6"/>
        <v>850</v>
      </c>
      <c r="X14" s="117">
        <f t="shared" ref="X14:X34" si="8">S14/W14*100</f>
        <v>65.17647058823529</v>
      </c>
      <c r="Y14" s="117">
        <f t="shared" ref="Y14:Y34" si="9">U14/W14*100</f>
        <v>67.64705882352942</v>
      </c>
      <c r="Z14" s="118">
        <f t="shared" ref="Z14:Z34" si="10">E14/C14*100</f>
        <v>78.925900747790621</v>
      </c>
    </row>
    <row r="15" spans="1:26" ht="22.5" customHeight="1">
      <c r="A15" s="11" t="s">
        <v>57</v>
      </c>
      <c r="B15" s="113">
        <v>6467</v>
      </c>
      <c r="C15" s="114">
        <v>2912</v>
      </c>
      <c r="D15" s="115">
        <v>44056</v>
      </c>
      <c r="E15" s="116">
        <v>2238</v>
      </c>
      <c r="F15" s="116"/>
      <c r="G15" s="116"/>
      <c r="H15" s="116"/>
      <c r="I15" s="116">
        <v>203</v>
      </c>
      <c r="J15" s="116"/>
      <c r="K15" s="116"/>
      <c r="L15" s="116">
        <v>393</v>
      </c>
      <c r="M15" s="116">
        <v>223</v>
      </c>
      <c r="N15" s="116">
        <f t="shared" si="7"/>
        <v>819</v>
      </c>
      <c r="O15" s="116">
        <v>438</v>
      </c>
      <c r="P15" s="116">
        <v>123</v>
      </c>
      <c r="Q15" s="116">
        <v>51</v>
      </c>
      <c r="R15" s="116">
        <v>1</v>
      </c>
      <c r="S15" s="116">
        <f t="shared" si="5"/>
        <v>613</v>
      </c>
      <c r="T15" s="116">
        <v>43</v>
      </c>
      <c r="U15" s="116">
        <f t="shared" si="0"/>
        <v>656</v>
      </c>
      <c r="V15" s="116">
        <v>163</v>
      </c>
      <c r="W15" s="116">
        <f t="shared" si="6"/>
        <v>819</v>
      </c>
      <c r="X15" s="117">
        <f t="shared" si="8"/>
        <v>74.847374847374851</v>
      </c>
      <c r="Y15" s="117">
        <f t="shared" si="9"/>
        <v>80.097680097680097</v>
      </c>
      <c r="Z15" s="118">
        <f t="shared" si="10"/>
        <v>76.854395604395606</v>
      </c>
    </row>
    <row r="16" spans="1:26" ht="22.5" customHeight="1">
      <c r="A16" s="11" t="s">
        <v>62</v>
      </c>
      <c r="B16" s="113">
        <v>7617</v>
      </c>
      <c r="C16" s="114">
        <v>5332</v>
      </c>
      <c r="D16" s="115">
        <v>44050</v>
      </c>
      <c r="E16" s="116">
        <v>3710</v>
      </c>
      <c r="F16" s="116"/>
      <c r="G16" s="116"/>
      <c r="H16" s="116">
        <v>45</v>
      </c>
      <c r="I16" s="116"/>
      <c r="J16" s="116"/>
      <c r="K16" s="116"/>
      <c r="L16" s="116">
        <v>187</v>
      </c>
      <c r="M16" s="116">
        <v>1359</v>
      </c>
      <c r="N16" s="116">
        <f t="shared" si="7"/>
        <v>1591</v>
      </c>
      <c r="O16" s="116">
        <v>499</v>
      </c>
      <c r="P16" s="116">
        <v>178</v>
      </c>
      <c r="Q16" s="116">
        <v>532</v>
      </c>
      <c r="R16" s="116"/>
      <c r="S16" s="116">
        <f t="shared" si="5"/>
        <v>1209</v>
      </c>
      <c r="T16" s="116"/>
      <c r="U16" s="116">
        <f t="shared" si="0"/>
        <v>1209</v>
      </c>
      <c r="V16" s="116">
        <v>149</v>
      </c>
      <c r="W16" s="116">
        <f t="shared" si="6"/>
        <v>1358</v>
      </c>
      <c r="X16" s="117">
        <f t="shared" si="8"/>
        <v>89.027982326951388</v>
      </c>
      <c r="Y16" s="117">
        <f t="shared" si="9"/>
        <v>89.027982326951388</v>
      </c>
      <c r="Z16" s="118">
        <f t="shared" si="10"/>
        <v>69.579894973743436</v>
      </c>
    </row>
    <row r="17" spans="1:26" ht="22.5" customHeight="1">
      <c r="A17" s="16" t="s">
        <v>66</v>
      </c>
      <c r="B17" s="113">
        <v>26443</v>
      </c>
      <c r="C17" s="114">
        <v>9152</v>
      </c>
      <c r="D17" s="115">
        <v>44051</v>
      </c>
      <c r="E17" s="116">
        <v>7852</v>
      </c>
      <c r="F17" s="116"/>
      <c r="G17" s="116"/>
      <c r="H17" s="116">
        <v>982</v>
      </c>
      <c r="I17" s="116"/>
      <c r="J17" s="116"/>
      <c r="K17" s="116"/>
      <c r="L17" s="116"/>
      <c r="M17" s="116">
        <v>1989</v>
      </c>
      <c r="N17" s="116">
        <f t="shared" si="7"/>
        <v>2971</v>
      </c>
      <c r="O17" s="116">
        <v>1921</v>
      </c>
      <c r="P17" s="116">
        <v>220</v>
      </c>
      <c r="Q17" s="116">
        <v>31</v>
      </c>
      <c r="R17" s="116">
        <v>270</v>
      </c>
      <c r="S17" s="116">
        <f t="shared" si="5"/>
        <v>2442</v>
      </c>
      <c r="T17" s="116">
        <v>9</v>
      </c>
      <c r="U17" s="116">
        <f t="shared" si="0"/>
        <v>2451</v>
      </c>
      <c r="V17" s="116">
        <v>423</v>
      </c>
      <c r="W17" s="116">
        <f t="shared" si="6"/>
        <v>2874</v>
      </c>
      <c r="X17" s="117">
        <f t="shared" si="8"/>
        <v>84.968684759916485</v>
      </c>
      <c r="Y17" s="117">
        <f t="shared" si="9"/>
        <v>85.281837160751564</v>
      </c>
      <c r="Z17" s="118">
        <f t="shared" si="10"/>
        <v>85.795454545454547</v>
      </c>
    </row>
    <row r="18" spans="1:26" ht="22.5" customHeight="1">
      <c r="A18" s="16" t="s">
        <v>167</v>
      </c>
      <c r="B18" s="113">
        <v>16761</v>
      </c>
      <c r="C18" s="114">
        <v>7721</v>
      </c>
      <c r="D18" s="115">
        <v>44055</v>
      </c>
      <c r="E18" s="116">
        <v>6620</v>
      </c>
      <c r="F18" s="116"/>
      <c r="G18" s="116"/>
      <c r="H18" s="116"/>
      <c r="I18" s="116"/>
      <c r="J18" s="116">
        <v>1215</v>
      </c>
      <c r="K18" s="116">
        <v>1221</v>
      </c>
      <c r="L18" s="116"/>
      <c r="M18" s="116"/>
      <c r="N18" s="116">
        <f t="shared" si="7"/>
        <v>2436</v>
      </c>
      <c r="O18" s="116"/>
      <c r="P18" s="116"/>
      <c r="Q18" s="116"/>
      <c r="R18" s="116"/>
      <c r="S18" s="116">
        <v>2009</v>
      </c>
      <c r="T18" s="116">
        <v>179</v>
      </c>
      <c r="U18" s="116">
        <f t="shared" si="0"/>
        <v>2188</v>
      </c>
      <c r="V18" s="116">
        <v>235</v>
      </c>
      <c r="W18" s="116">
        <f t="shared" si="6"/>
        <v>2423</v>
      </c>
      <c r="X18" s="117">
        <f t="shared" si="8"/>
        <v>82.913743293437889</v>
      </c>
      <c r="Y18" s="117">
        <f t="shared" si="9"/>
        <v>90.301279405695425</v>
      </c>
      <c r="Z18" s="118">
        <f t="shared" si="10"/>
        <v>85.74018909467685</v>
      </c>
    </row>
    <row r="19" spans="1:26" ht="22.5" customHeight="1">
      <c r="A19" s="11" t="s">
        <v>77</v>
      </c>
      <c r="B19" s="113">
        <v>33625</v>
      </c>
      <c r="C19" s="114">
        <v>13223</v>
      </c>
      <c r="D19" s="115">
        <v>44068</v>
      </c>
      <c r="E19" s="116">
        <v>10415</v>
      </c>
      <c r="F19" s="116"/>
      <c r="G19" s="116"/>
      <c r="H19" s="116"/>
      <c r="I19" s="116"/>
      <c r="J19" s="116">
        <v>17</v>
      </c>
      <c r="K19" s="116"/>
      <c r="L19" s="116"/>
      <c r="M19" s="116">
        <v>3795</v>
      </c>
      <c r="N19" s="116">
        <f t="shared" si="7"/>
        <v>3812</v>
      </c>
      <c r="O19" s="116">
        <v>2299</v>
      </c>
      <c r="P19" s="116">
        <v>900</v>
      </c>
      <c r="Q19" s="116"/>
      <c r="R19" s="116">
        <v>13</v>
      </c>
      <c r="S19" s="116">
        <f t="shared" si="5"/>
        <v>3212</v>
      </c>
      <c r="T19" s="116">
        <v>87</v>
      </c>
      <c r="U19" s="116">
        <f t="shared" ref="U19:U35" si="11">S19+T19</f>
        <v>3299</v>
      </c>
      <c r="V19" s="116">
        <v>513</v>
      </c>
      <c r="W19" s="116">
        <f t="shared" si="6"/>
        <v>3812</v>
      </c>
      <c r="X19" s="117">
        <f t="shared" si="8"/>
        <v>84.260230849947533</v>
      </c>
      <c r="Y19" s="117">
        <f t="shared" si="9"/>
        <v>86.542497376705143</v>
      </c>
      <c r="Z19" s="118">
        <f t="shared" si="10"/>
        <v>78.764274370415194</v>
      </c>
    </row>
    <row r="20" spans="1:26" ht="22.5" customHeight="1">
      <c r="A20" s="17" t="s">
        <v>79</v>
      </c>
      <c r="B20" s="113">
        <v>5256</v>
      </c>
      <c r="C20" s="114">
        <v>1642</v>
      </c>
      <c r="D20" s="115">
        <v>44056</v>
      </c>
      <c r="E20" s="116">
        <v>1139</v>
      </c>
      <c r="F20" s="116"/>
      <c r="G20" s="116"/>
      <c r="H20" s="116"/>
      <c r="I20" s="116"/>
      <c r="J20" s="116"/>
      <c r="K20" s="116"/>
      <c r="L20" s="116"/>
      <c r="M20" s="116">
        <v>417</v>
      </c>
      <c r="N20" s="116">
        <f t="shared" si="7"/>
        <v>417</v>
      </c>
      <c r="O20" s="116">
        <v>288</v>
      </c>
      <c r="P20" s="116">
        <v>66</v>
      </c>
      <c r="Q20" s="116"/>
      <c r="R20" s="116"/>
      <c r="S20" s="116">
        <f t="shared" si="5"/>
        <v>354</v>
      </c>
      <c r="T20" s="116">
        <v>16</v>
      </c>
      <c r="U20" s="116">
        <f t="shared" si="11"/>
        <v>370</v>
      </c>
      <c r="V20" s="116">
        <v>47</v>
      </c>
      <c r="W20" s="116">
        <f t="shared" si="6"/>
        <v>417</v>
      </c>
      <c r="X20" s="117">
        <f t="shared" si="8"/>
        <v>84.892086330935257</v>
      </c>
      <c r="Y20" s="117">
        <f t="shared" si="9"/>
        <v>88.729016786570753</v>
      </c>
      <c r="Z20" s="118">
        <f t="shared" si="10"/>
        <v>69.366626065773445</v>
      </c>
    </row>
    <row r="21" spans="1:26" ht="22.5" customHeight="1">
      <c r="A21" s="17" t="s">
        <v>81</v>
      </c>
      <c r="B21" s="113">
        <v>8087</v>
      </c>
      <c r="C21" s="114">
        <v>5387</v>
      </c>
      <c r="D21" s="115">
        <v>42960</v>
      </c>
      <c r="E21" s="116">
        <v>2677</v>
      </c>
      <c r="F21" s="116"/>
      <c r="G21" s="116"/>
      <c r="H21" s="116"/>
      <c r="I21" s="116"/>
      <c r="J21" s="116"/>
      <c r="K21" s="116">
        <v>977</v>
      </c>
      <c r="L21" s="116"/>
      <c r="M21" s="116"/>
      <c r="N21" s="116">
        <f t="shared" si="7"/>
        <v>977</v>
      </c>
      <c r="O21" s="116">
        <v>601</v>
      </c>
      <c r="P21" s="116">
        <v>125</v>
      </c>
      <c r="Q21" s="116">
        <v>7</v>
      </c>
      <c r="R21" s="116">
        <v>74</v>
      </c>
      <c r="S21" s="116">
        <f t="shared" si="5"/>
        <v>807</v>
      </c>
      <c r="T21" s="116">
        <v>15</v>
      </c>
      <c r="U21" s="116">
        <f t="shared" si="11"/>
        <v>822</v>
      </c>
      <c r="V21" s="116">
        <v>155</v>
      </c>
      <c r="W21" s="116">
        <f t="shared" si="6"/>
        <v>977</v>
      </c>
      <c r="X21" s="117">
        <f t="shared" si="8"/>
        <v>82.599795291709313</v>
      </c>
      <c r="Y21" s="117">
        <f t="shared" si="9"/>
        <v>84.135107471852606</v>
      </c>
      <c r="Z21" s="118">
        <f t="shared" si="10"/>
        <v>49.693707072582143</v>
      </c>
    </row>
    <row r="22" spans="1:26" ht="22.5" customHeight="1">
      <c r="A22" s="17" t="s">
        <v>295</v>
      </c>
      <c r="B22" s="113">
        <v>5191</v>
      </c>
      <c r="C22" s="114">
        <v>2160</v>
      </c>
      <c r="D22" s="115">
        <v>44056</v>
      </c>
      <c r="E22" s="116">
        <v>1724</v>
      </c>
      <c r="F22" s="116"/>
      <c r="G22" s="116"/>
      <c r="H22" s="116"/>
      <c r="I22" s="116"/>
      <c r="J22" s="116">
        <v>631</v>
      </c>
      <c r="K22" s="116"/>
      <c r="L22" s="116"/>
      <c r="M22" s="116"/>
      <c r="N22" s="116">
        <f t="shared" si="7"/>
        <v>631</v>
      </c>
      <c r="O22" s="116">
        <v>408</v>
      </c>
      <c r="P22" s="116">
        <v>125</v>
      </c>
      <c r="Q22" s="116"/>
      <c r="R22" s="116">
        <v>1</v>
      </c>
      <c r="S22" s="116">
        <f t="shared" si="5"/>
        <v>534</v>
      </c>
      <c r="T22" s="116"/>
      <c r="U22" s="116">
        <f t="shared" si="11"/>
        <v>534</v>
      </c>
      <c r="V22" s="116">
        <v>97</v>
      </c>
      <c r="W22" s="116">
        <f t="shared" si="6"/>
        <v>631</v>
      </c>
      <c r="X22" s="117">
        <f>S22/W22*100</f>
        <v>84.62757527733757</v>
      </c>
      <c r="Y22" s="117">
        <f t="shared" ref="Y22" si="12">U22/W22*100</f>
        <v>84.62757527733757</v>
      </c>
      <c r="Z22" s="118">
        <f t="shared" ref="Z22" si="13">E22/C22*100</f>
        <v>79.81481481481481</v>
      </c>
    </row>
    <row r="23" spans="1:26" ht="22.5" customHeight="1">
      <c r="A23" s="17" t="s">
        <v>82</v>
      </c>
      <c r="B23" s="113">
        <v>7084</v>
      </c>
      <c r="C23" s="114">
        <v>2663</v>
      </c>
      <c r="D23" s="115">
        <v>44056</v>
      </c>
      <c r="E23" s="116">
        <v>2126</v>
      </c>
      <c r="F23" s="116"/>
      <c r="G23" s="116"/>
      <c r="H23" s="116"/>
      <c r="I23" s="116">
        <v>149</v>
      </c>
      <c r="J23" s="116">
        <v>232</v>
      </c>
      <c r="K23" s="116"/>
      <c r="L23" s="116"/>
      <c r="M23" s="116">
        <v>447</v>
      </c>
      <c r="N23" s="116">
        <f t="shared" si="7"/>
        <v>828</v>
      </c>
      <c r="O23" s="116">
        <v>436</v>
      </c>
      <c r="P23" s="116">
        <v>123</v>
      </c>
      <c r="Q23" s="116">
        <v>8</v>
      </c>
      <c r="R23" s="116"/>
      <c r="S23" s="116">
        <f t="shared" si="5"/>
        <v>567</v>
      </c>
      <c r="T23" s="116">
        <v>10</v>
      </c>
      <c r="U23" s="116">
        <f t="shared" si="11"/>
        <v>577</v>
      </c>
      <c r="V23" s="116">
        <v>201</v>
      </c>
      <c r="W23" s="116">
        <f t="shared" si="6"/>
        <v>778</v>
      </c>
      <c r="X23" s="117">
        <f t="shared" si="8"/>
        <v>72.879177377892034</v>
      </c>
      <c r="Y23" s="117">
        <f t="shared" si="9"/>
        <v>74.164524421593825</v>
      </c>
      <c r="Z23" s="118">
        <f t="shared" si="10"/>
        <v>79.834772812617345</v>
      </c>
    </row>
    <row r="24" spans="1:26" ht="22.5" customHeight="1">
      <c r="A24" s="17" t="s">
        <v>87</v>
      </c>
      <c r="B24" s="113">
        <v>78741</v>
      </c>
      <c r="C24" s="114">
        <v>29971</v>
      </c>
      <c r="D24" s="115">
        <v>44050</v>
      </c>
      <c r="E24" s="116">
        <v>27367</v>
      </c>
      <c r="F24" s="116"/>
      <c r="G24" s="116"/>
      <c r="H24" s="116">
        <v>1868</v>
      </c>
      <c r="I24" s="116"/>
      <c r="J24" s="116"/>
      <c r="K24" s="116"/>
      <c r="L24" s="116"/>
      <c r="M24" s="116">
        <v>8183</v>
      </c>
      <c r="N24" s="116">
        <f t="shared" si="7"/>
        <v>10051</v>
      </c>
      <c r="O24" s="116">
        <v>6711</v>
      </c>
      <c r="P24" s="116">
        <v>438</v>
      </c>
      <c r="Q24" s="116">
        <v>224</v>
      </c>
      <c r="R24" s="116">
        <v>885</v>
      </c>
      <c r="S24" s="116">
        <f t="shared" si="5"/>
        <v>8258</v>
      </c>
      <c r="T24" s="116">
        <v>221</v>
      </c>
      <c r="U24" s="116">
        <f t="shared" si="11"/>
        <v>8479</v>
      </c>
      <c r="V24" s="116">
        <v>1510</v>
      </c>
      <c r="W24" s="116">
        <f t="shared" si="6"/>
        <v>9989</v>
      </c>
      <c r="X24" s="117">
        <f t="shared" si="8"/>
        <v>82.670938031835021</v>
      </c>
      <c r="Y24" s="117">
        <f t="shared" si="9"/>
        <v>84.883371708879764</v>
      </c>
      <c r="Z24" s="118">
        <f t="shared" si="10"/>
        <v>91.311601214507348</v>
      </c>
    </row>
    <row r="25" spans="1:26" ht="22.5" customHeight="1">
      <c r="A25" s="17" t="s">
        <v>91</v>
      </c>
      <c r="B25" s="113">
        <v>25590</v>
      </c>
      <c r="C25" s="114">
        <v>9603</v>
      </c>
      <c r="D25" s="115">
        <v>44048</v>
      </c>
      <c r="E25" s="116">
        <v>8236</v>
      </c>
      <c r="F25" s="116"/>
      <c r="G25" s="116"/>
      <c r="H25" s="116"/>
      <c r="I25" s="116"/>
      <c r="J25" s="116"/>
      <c r="K25" s="116">
        <v>3006</v>
      </c>
      <c r="L25" s="116"/>
      <c r="M25" s="116"/>
      <c r="N25" s="116">
        <f t="shared" si="7"/>
        <v>3006</v>
      </c>
      <c r="O25" s="116">
        <v>1920</v>
      </c>
      <c r="P25" s="116">
        <v>515</v>
      </c>
      <c r="Q25" s="116">
        <v>70</v>
      </c>
      <c r="R25" s="116">
        <v>8</v>
      </c>
      <c r="S25" s="116">
        <f t="shared" si="5"/>
        <v>2513</v>
      </c>
      <c r="T25" s="116">
        <v>87</v>
      </c>
      <c r="U25" s="116">
        <f t="shared" si="11"/>
        <v>2600</v>
      </c>
      <c r="V25" s="116">
        <v>406</v>
      </c>
      <c r="W25" s="116">
        <f t="shared" si="6"/>
        <v>3006</v>
      </c>
      <c r="X25" s="117">
        <f t="shared" si="8"/>
        <v>83.599467731204257</v>
      </c>
      <c r="Y25" s="117">
        <f t="shared" si="9"/>
        <v>86.493679308050559</v>
      </c>
      <c r="Z25" s="118">
        <f t="shared" si="10"/>
        <v>85.764865146308438</v>
      </c>
    </row>
    <row r="26" spans="1:26" ht="22.5" customHeight="1">
      <c r="A26" s="17" t="s">
        <v>93</v>
      </c>
      <c r="B26" s="113">
        <v>29845</v>
      </c>
      <c r="C26" s="114">
        <v>12249</v>
      </c>
      <c r="D26" s="115">
        <v>44056</v>
      </c>
      <c r="E26" s="116">
        <v>10295</v>
      </c>
      <c r="F26" s="116"/>
      <c r="G26" s="116"/>
      <c r="H26" s="116">
        <v>11</v>
      </c>
      <c r="I26" s="116"/>
      <c r="J26" s="116"/>
      <c r="K26" s="116"/>
      <c r="L26" s="116"/>
      <c r="M26" s="116">
        <v>3757</v>
      </c>
      <c r="N26" s="116">
        <f t="shared" si="7"/>
        <v>3768</v>
      </c>
      <c r="O26" s="116">
        <v>2180</v>
      </c>
      <c r="P26" s="116">
        <v>808</v>
      </c>
      <c r="Q26" s="116">
        <v>39</v>
      </c>
      <c r="R26" s="116">
        <v>17</v>
      </c>
      <c r="S26" s="116">
        <f t="shared" si="5"/>
        <v>3044</v>
      </c>
      <c r="T26" s="116">
        <v>1</v>
      </c>
      <c r="U26" s="116">
        <f t="shared" si="11"/>
        <v>3045</v>
      </c>
      <c r="V26" s="116">
        <v>723</v>
      </c>
      <c r="W26" s="116">
        <f t="shared" si="6"/>
        <v>3768</v>
      </c>
      <c r="X26" s="117">
        <f t="shared" si="8"/>
        <v>80.785562632696397</v>
      </c>
      <c r="Y26" s="117">
        <f t="shared" si="9"/>
        <v>80.812101910828034</v>
      </c>
      <c r="Z26" s="118">
        <f t="shared" si="10"/>
        <v>84.047677361417257</v>
      </c>
    </row>
    <row r="27" spans="1:26" ht="22.5" customHeight="1">
      <c r="A27" s="17" t="s">
        <v>97</v>
      </c>
      <c r="B27" s="113">
        <v>22838</v>
      </c>
      <c r="C27" s="114">
        <v>7059</v>
      </c>
      <c r="D27" s="115">
        <v>44049</v>
      </c>
      <c r="E27" s="116">
        <v>6172</v>
      </c>
      <c r="F27" s="116"/>
      <c r="G27" s="116"/>
      <c r="H27" s="116"/>
      <c r="I27" s="116"/>
      <c r="J27" s="116">
        <v>513</v>
      </c>
      <c r="K27" s="116">
        <v>387</v>
      </c>
      <c r="L27" s="116"/>
      <c r="M27" s="116">
        <v>1642</v>
      </c>
      <c r="N27" s="116">
        <f t="shared" si="7"/>
        <v>2542</v>
      </c>
      <c r="O27" s="116">
        <v>1505</v>
      </c>
      <c r="P27" s="116">
        <v>263</v>
      </c>
      <c r="Q27" s="116">
        <v>150</v>
      </c>
      <c r="R27" s="116">
        <v>257</v>
      </c>
      <c r="S27" s="116">
        <f t="shared" si="5"/>
        <v>2175</v>
      </c>
      <c r="T27" s="116">
        <v>6</v>
      </c>
      <c r="U27" s="116">
        <f t="shared" si="11"/>
        <v>2181</v>
      </c>
      <c r="V27" s="116">
        <v>78</v>
      </c>
      <c r="W27" s="116">
        <f t="shared" si="6"/>
        <v>2259</v>
      </c>
      <c r="X27" s="117">
        <f t="shared" si="8"/>
        <v>96.281540504648078</v>
      </c>
      <c r="Y27" s="117">
        <f t="shared" si="9"/>
        <v>96.547144754316065</v>
      </c>
      <c r="Z27" s="118">
        <f t="shared" si="10"/>
        <v>87.434480804646554</v>
      </c>
    </row>
    <row r="28" spans="1:26" ht="22.5" customHeight="1">
      <c r="A28" s="17" t="s">
        <v>100</v>
      </c>
      <c r="B28" s="113">
        <v>14319</v>
      </c>
      <c r="C28" s="114">
        <v>6844</v>
      </c>
      <c r="D28" s="115">
        <v>44056</v>
      </c>
      <c r="E28" s="116">
        <v>5571</v>
      </c>
      <c r="F28" s="116"/>
      <c r="G28" s="116"/>
      <c r="H28" s="116"/>
      <c r="I28" s="116"/>
      <c r="J28" s="116"/>
      <c r="K28" s="116"/>
      <c r="L28" s="116"/>
      <c r="M28" s="116">
        <v>2039</v>
      </c>
      <c r="N28" s="116">
        <f t="shared" si="7"/>
        <v>2039</v>
      </c>
      <c r="O28" s="116"/>
      <c r="P28" s="116"/>
      <c r="Q28" s="116"/>
      <c r="R28" s="116"/>
      <c r="S28" s="116">
        <v>1581</v>
      </c>
      <c r="T28" s="116"/>
      <c r="U28" s="116">
        <f t="shared" si="11"/>
        <v>1581</v>
      </c>
      <c r="V28" s="116">
        <v>458</v>
      </c>
      <c r="W28" s="116">
        <f t="shared" si="6"/>
        <v>2039</v>
      </c>
      <c r="X28" s="117">
        <f t="shared" si="8"/>
        <v>77.5380088278568</v>
      </c>
      <c r="Y28" s="117">
        <f t="shared" si="9"/>
        <v>77.5380088278568</v>
      </c>
      <c r="Z28" s="118">
        <f t="shared" si="10"/>
        <v>81.399766218585626</v>
      </c>
    </row>
    <row r="29" spans="1:26" ht="22.5" customHeight="1">
      <c r="A29" s="17" t="s">
        <v>103</v>
      </c>
      <c r="B29" s="113">
        <v>4587</v>
      </c>
      <c r="C29" s="114">
        <v>2187</v>
      </c>
      <c r="D29" s="115">
        <v>44014</v>
      </c>
      <c r="E29" s="116">
        <v>2167</v>
      </c>
      <c r="F29" s="116"/>
      <c r="G29" s="116"/>
      <c r="H29" s="116"/>
      <c r="I29" s="116">
        <v>793</v>
      </c>
      <c r="J29" s="116"/>
      <c r="K29" s="116"/>
      <c r="L29" s="116"/>
      <c r="M29" s="116"/>
      <c r="N29" s="116">
        <f t="shared" si="7"/>
        <v>793</v>
      </c>
      <c r="O29" s="116">
        <v>362</v>
      </c>
      <c r="P29" s="116">
        <v>44</v>
      </c>
      <c r="Q29" s="116">
        <v>26</v>
      </c>
      <c r="R29" s="116">
        <v>58</v>
      </c>
      <c r="S29" s="116">
        <f t="shared" si="5"/>
        <v>490</v>
      </c>
      <c r="T29" s="116"/>
      <c r="U29" s="116">
        <f t="shared" si="11"/>
        <v>490</v>
      </c>
      <c r="V29" s="116">
        <v>303</v>
      </c>
      <c r="W29" s="116">
        <f t="shared" si="6"/>
        <v>793</v>
      </c>
      <c r="X29" s="117">
        <f t="shared" si="8"/>
        <v>61.790668348045394</v>
      </c>
      <c r="Y29" s="117">
        <f t="shared" si="9"/>
        <v>61.790668348045394</v>
      </c>
      <c r="Z29" s="118">
        <f t="shared" si="10"/>
        <v>99.085505258344767</v>
      </c>
    </row>
    <row r="30" spans="1:26" ht="22.5" customHeight="1">
      <c r="A30" s="17" t="s">
        <v>106</v>
      </c>
      <c r="B30" s="113">
        <v>13069</v>
      </c>
      <c r="C30" s="114">
        <v>4965</v>
      </c>
      <c r="D30" s="115">
        <v>44056</v>
      </c>
      <c r="E30" s="116">
        <v>3992</v>
      </c>
      <c r="F30" s="116"/>
      <c r="G30" s="116"/>
      <c r="H30" s="116">
        <v>731</v>
      </c>
      <c r="I30" s="116"/>
      <c r="J30" s="116">
        <v>528</v>
      </c>
      <c r="K30" s="116"/>
      <c r="L30" s="116">
        <v>262</v>
      </c>
      <c r="M30" s="116"/>
      <c r="N30" s="116">
        <f t="shared" si="7"/>
        <v>1521</v>
      </c>
      <c r="O30" s="116">
        <v>1002</v>
      </c>
      <c r="P30" s="116">
        <v>247</v>
      </c>
      <c r="Q30" s="116">
        <v>83</v>
      </c>
      <c r="R30" s="116">
        <v>5</v>
      </c>
      <c r="S30" s="116">
        <f t="shared" si="5"/>
        <v>1337</v>
      </c>
      <c r="T30" s="116">
        <v>67</v>
      </c>
      <c r="U30" s="116">
        <f t="shared" si="11"/>
        <v>1404</v>
      </c>
      <c r="V30" s="116">
        <v>57</v>
      </c>
      <c r="W30" s="116">
        <f t="shared" si="6"/>
        <v>1461</v>
      </c>
      <c r="X30" s="117">
        <f t="shared" si="8"/>
        <v>91.512662559890487</v>
      </c>
      <c r="Y30" s="117">
        <f t="shared" si="9"/>
        <v>96.098562628336765</v>
      </c>
      <c r="Z30" s="118">
        <f t="shared" si="10"/>
        <v>80.402819738167182</v>
      </c>
    </row>
    <row r="31" spans="1:26" ht="22.5" customHeight="1">
      <c r="A31" s="17" t="s">
        <v>111</v>
      </c>
      <c r="B31" s="113">
        <v>6614</v>
      </c>
      <c r="C31" s="114">
        <v>3116</v>
      </c>
      <c r="D31" s="115">
        <v>44049</v>
      </c>
      <c r="E31" s="116">
        <v>2623</v>
      </c>
      <c r="F31" s="116"/>
      <c r="G31" s="116">
        <v>125</v>
      </c>
      <c r="H31" s="116"/>
      <c r="I31" s="116"/>
      <c r="J31" s="116"/>
      <c r="K31" s="116">
        <v>249</v>
      </c>
      <c r="L31" s="116">
        <v>670</v>
      </c>
      <c r="M31" s="116"/>
      <c r="N31" s="116">
        <f t="shared" si="7"/>
        <v>1044</v>
      </c>
      <c r="O31" s="116">
        <v>502</v>
      </c>
      <c r="P31" s="116">
        <v>190</v>
      </c>
      <c r="Q31" s="116">
        <v>49</v>
      </c>
      <c r="R31" s="116">
        <v>4</v>
      </c>
      <c r="S31" s="116">
        <f t="shared" si="5"/>
        <v>745</v>
      </c>
      <c r="T31" s="116">
        <v>7</v>
      </c>
      <c r="U31" s="116">
        <f t="shared" si="11"/>
        <v>752</v>
      </c>
      <c r="V31" s="116">
        <v>208</v>
      </c>
      <c r="W31" s="116">
        <f t="shared" si="6"/>
        <v>960</v>
      </c>
      <c r="X31" s="117">
        <f t="shared" si="8"/>
        <v>77.604166666666657</v>
      </c>
      <c r="Y31" s="117">
        <f t="shared" si="9"/>
        <v>78.333333333333329</v>
      </c>
      <c r="Z31" s="118">
        <f t="shared" si="10"/>
        <v>84.178433889602061</v>
      </c>
    </row>
    <row r="32" spans="1:26" ht="22.5" customHeight="1">
      <c r="A32" s="18" t="s">
        <v>113</v>
      </c>
      <c r="B32" s="113">
        <v>131562</v>
      </c>
      <c r="C32" s="114">
        <v>51521</v>
      </c>
      <c r="D32" s="115">
        <v>44055</v>
      </c>
      <c r="E32" s="116">
        <v>44492</v>
      </c>
      <c r="F32" s="116"/>
      <c r="G32" s="116"/>
      <c r="H32" s="116">
        <v>484</v>
      </c>
      <c r="I32" s="116">
        <v>1081</v>
      </c>
      <c r="J32" s="116">
        <v>243</v>
      </c>
      <c r="K32" s="116"/>
      <c r="L32" s="116">
        <v>570</v>
      </c>
      <c r="M32" s="116">
        <v>14275</v>
      </c>
      <c r="N32" s="116">
        <f t="shared" si="7"/>
        <v>16653</v>
      </c>
      <c r="O32" s="116">
        <v>10280</v>
      </c>
      <c r="P32" s="116">
        <v>3621</v>
      </c>
      <c r="Q32" s="116">
        <v>288</v>
      </c>
      <c r="R32" s="116">
        <v>18</v>
      </c>
      <c r="S32" s="116">
        <f t="shared" si="5"/>
        <v>14207</v>
      </c>
      <c r="T32" s="116">
        <v>618</v>
      </c>
      <c r="U32" s="116">
        <f t="shared" si="11"/>
        <v>14825</v>
      </c>
      <c r="V32" s="116">
        <v>1459</v>
      </c>
      <c r="W32" s="116">
        <f t="shared" si="6"/>
        <v>16284</v>
      </c>
      <c r="X32" s="117">
        <f t="shared" si="8"/>
        <v>87.245148612134614</v>
      </c>
      <c r="Y32" s="117">
        <f t="shared" si="9"/>
        <v>91.040284942274624</v>
      </c>
      <c r="Z32" s="118">
        <f t="shared" si="10"/>
        <v>86.357019467789826</v>
      </c>
    </row>
    <row r="33" spans="1:26" ht="22.5" customHeight="1">
      <c r="A33" s="18" t="s">
        <v>116</v>
      </c>
      <c r="B33" s="113">
        <v>99024</v>
      </c>
      <c r="C33" s="114">
        <v>38365</v>
      </c>
      <c r="D33" s="115">
        <v>44048</v>
      </c>
      <c r="E33" s="116">
        <v>32997</v>
      </c>
      <c r="F33" s="116"/>
      <c r="G33" s="116"/>
      <c r="H33" s="116">
        <v>5719</v>
      </c>
      <c r="I33" s="116"/>
      <c r="J33" s="116"/>
      <c r="K33" s="116"/>
      <c r="L33" s="116"/>
      <c r="M33" s="116">
        <v>6881</v>
      </c>
      <c r="N33" s="116">
        <f t="shared" si="7"/>
        <v>12600</v>
      </c>
      <c r="O33" s="116"/>
      <c r="P33" s="116"/>
      <c r="Q33" s="116"/>
      <c r="R33" s="116"/>
      <c r="S33" s="116">
        <v>10832</v>
      </c>
      <c r="T33" s="116">
        <v>578</v>
      </c>
      <c r="U33" s="116">
        <f t="shared" si="11"/>
        <v>11410</v>
      </c>
      <c r="V33" s="116">
        <v>667</v>
      </c>
      <c r="W33" s="116">
        <f t="shared" si="6"/>
        <v>12077</v>
      </c>
      <c r="X33" s="117">
        <f t="shared" si="8"/>
        <v>89.691148464022518</v>
      </c>
      <c r="Y33" s="117">
        <f t="shared" si="9"/>
        <v>94.47710524136788</v>
      </c>
      <c r="Z33" s="118">
        <f t="shared" si="10"/>
        <v>86.008080281506579</v>
      </c>
    </row>
    <row r="34" spans="1:26" ht="22.5" customHeight="1">
      <c r="A34" s="18" t="s">
        <v>120</v>
      </c>
      <c r="B34" s="113">
        <v>20705</v>
      </c>
      <c r="C34" s="114">
        <v>8357</v>
      </c>
      <c r="D34" s="115">
        <v>44058</v>
      </c>
      <c r="E34" s="116">
        <v>7022</v>
      </c>
      <c r="F34" s="116"/>
      <c r="G34" s="116"/>
      <c r="H34" s="116"/>
      <c r="I34" s="116"/>
      <c r="J34" s="116">
        <v>323</v>
      </c>
      <c r="K34" s="116"/>
      <c r="L34" s="116">
        <v>27</v>
      </c>
      <c r="M34" s="116">
        <v>2269</v>
      </c>
      <c r="N34" s="116">
        <f t="shared" si="7"/>
        <v>2619</v>
      </c>
      <c r="O34" s="116">
        <v>1679</v>
      </c>
      <c r="P34" s="116">
        <v>625</v>
      </c>
      <c r="Q34" s="116"/>
      <c r="R34" s="116">
        <v>147</v>
      </c>
      <c r="S34" s="116">
        <f t="shared" si="5"/>
        <v>2451</v>
      </c>
      <c r="T34" s="116">
        <v>21</v>
      </c>
      <c r="U34" s="116">
        <f t="shared" si="11"/>
        <v>2472</v>
      </c>
      <c r="V34" s="116">
        <v>98</v>
      </c>
      <c r="W34" s="116">
        <f t="shared" si="6"/>
        <v>2570</v>
      </c>
      <c r="X34" s="117">
        <f t="shared" si="8"/>
        <v>95.36964980544748</v>
      </c>
      <c r="Y34" s="117">
        <f t="shared" si="9"/>
        <v>96.186770428015564</v>
      </c>
      <c r="Z34" s="118">
        <f t="shared" si="10"/>
        <v>84.025367955007781</v>
      </c>
    </row>
    <row r="35" spans="1:26" ht="22.5" customHeight="1">
      <c r="A35" s="27" t="s">
        <v>122</v>
      </c>
      <c r="B35" s="113">
        <v>13308</v>
      </c>
      <c r="C35" s="114">
        <v>5969</v>
      </c>
      <c r="D35" s="119">
        <v>44055</v>
      </c>
      <c r="E35" s="116">
        <v>3981</v>
      </c>
      <c r="F35" s="116"/>
      <c r="G35" s="116"/>
      <c r="H35" s="116"/>
      <c r="I35" s="116"/>
      <c r="J35" s="116">
        <v>50</v>
      </c>
      <c r="K35" s="116">
        <v>1221</v>
      </c>
      <c r="L35" s="116">
        <v>248</v>
      </c>
      <c r="M35" s="116"/>
      <c r="N35" s="116">
        <f>SUM(F35:M35)</f>
        <v>1519</v>
      </c>
      <c r="O35" s="116"/>
      <c r="P35" s="116"/>
      <c r="Q35" s="116"/>
      <c r="R35" s="116"/>
      <c r="S35" s="116">
        <v>1206</v>
      </c>
      <c r="T35" s="116">
        <v>76</v>
      </c>
      <c r="U35" s="116">
        <f t="shared" si="11"/>
        <v>1282</v>
      </c>
      <c r="V35" s="116">
        <v>175</v>
      </c>
      <c r="W35" s="116">
        <f>U35+V35</f>
        <v>1457</v>
      </c>
      <c r="X35" s="117">
        <f>S35/W35*100</f>
        <v>82.77282086479066</v>
      </c>
      <c r="Y35" s="117">
        <f>U35/W35*100</f>
        <v>87.989018531228552</v>
      </c>
      <c r="Z35" s="118">
        <f>E35/C35*100</f>
        <v>66.69458870832635</v>
      </c>
    </row>
    <row r="36" spans="1:26" ht="15" customHeight="1">
      <c r="A36" s="19" t="s">
        <v>168</v>
      </c>
      <c r="B36" s="120">
        <f>SUM(B7:B35)</f>
        <v>1042088</v>
      </c>
      <c r="C36" s="121">
        <f>SUM(C7:C35)</f>
        <v>401039</v>
      </c>
      <c r="D36" s="35"/>
      <c r="E36" s="122">
        <f>SUM(E7:E35)</f>
        <v>339372</v>
      </c>
      <c r="F36" s="123">
        <f>SUM(F7:F35)</f>
        <v>10951</v>
      </c>
      <c r="G36" s="123">
        <f t="shared" ref="G36:V36" si="14">SUM(G7:G35)</f>
        <v>1619</v>
      </c>
      <c r="H36" s="123">
        <f t="shared" si="14"/>
        <v>18882</v>
      </c>
      <c r="I36" s="123">
        <f t="shared" si="14"/>
        <v>2721</v>
      </c>
      <c r="J36" s="123">
        <f t="shared" si="14"/>
        <v>6875</v>
      </c>
      <c r="K36" s="123">
        <f t="shared" si="14"/>
        <v>10019</v>
      </c>
      <c r="L36" s="123">
        <f t="shared" si="14"/>
        <v>3886</v>
      </c>
      <c r="M36" s="123">
        <f t="shared" si="14"/>
        <v>73431</v>
      </c>
      <c r="N36" s="123">
        <f t="shared" si="14"/>
        <v>128384</v>
      </c>
      <c r="O36" s="123">
        <f t="shared" si="14"/>
        <v>44223</v>
      </c>
      <c r="P36" s="123">
        <f t="shared" si="14"/>
        <v>11722</v>
      </c>
      <c r="Q36" s="123">
        <f t="shared" si="14"/>
        <v>3192</v>
      </c>
      <c r="R36" s="123">
        <f t="shared" si="14"/>
        <v>2295</v>
      </c>
      <c r="S36" s="123">
        <f t="shared" si="14"/>
        <v>108158</v>
      </c>
      <c r="T36" s="123">
        <f t="shared" si="14"/>
        <v>3063</v>
      </c>
      <c r="U36" s="123">
        <f>SUM(U7:U35)</f>
        <v>111221</v>
      </c>
      <c r="V36" s="123">
        <f t="shared" si="14"/>
        <v>12951</v>
      </c>
      <c r="W36" s="123">
        <f>SUM(W7:W35)</f>
        <v>124172</v>
      </c>
      <c r="X36" s="124">
        <f>S36/W36*100</f>
        <v>87.103372741036623</v>
      </c>
      <c r="Y36" s="124">
        <f>U36/W36*100</f>
        <v>89.570112424701222</v>
      </c>
      <c r="Z36" s="125">
        <f>E36/C36*100</f>
        <v>84.623191260700324</v>
      </c>
    </row>
    <row r="37" spans="1:26" ht="15" customHeight="1">
      <c r="A37" s="4" t="s">
        <v>357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43" spans="1:26" ht="15" customHeight="1">
      <c r="B43" s="82"/>
    </row>
    <row r="44" spans="1:26" ht="15" customHeight="1">
      <c r="B44" s="82"/>
    </row>
    <row r="45" spans="1:26" ht="15" customHeight="1">
      <c r="B45" s="82"/>
    </row>
    <row r="46" spans="1:26" ht="15" customHeight="1">
      <c r="B46" s="82"/>
    </row>
    <row r="47" spans="1:26" ht="15" customHeight="1">
      <c r="B47" s="82"/>
    </row>
    <row r="48" spans="1:26" ht="15" customHeight="1">
      <c r="B48" s="82"/>
    </row>
    <row r="49" spans="2:2" ht="15" customHeight="1">
      <c r="B49" s="82"/>
    </row>
    <row r="50" spans="2:2" ht="15" customHeight="1">
      <c r="B50" s="82"/>
    </row>
    <row r="51" spans="2:2" ht="15" customHeight="1">
      <c r="B51" s="82"/>
    </row>
    <row r="52" spans="2:2" ht="15" customHeight="1">
      <c r="B52" s="82"/>
    </row>
    <row r="53" spans="2:2" ht="15" customHeight="1">
      <c r="B53" s="82"/>
    </row>
    <row r="54" spans="2:2" ht="15" customHeight="1">
      <c r="B54" s="82"/>
    </row>
    <row r="55" spans="2:2" ht="15" customHeight="1">
      <c r="B55" s="82"/>
    </row>
    <row r="56" spans="2:2" ht="15" customHeight="1">
      <c r="B56" s="82"/>
    </row>
    <row r="57" spans="2:2" ht="15" customHeight="1">
      <c r="B57" s="82"/>
    </row>
    <row r="58" spans="2:2" ht="15" customHeight="1">
      <c r="B58" s="82"/>
    </row>
    <row r="59" spans="2:2" ht="15" customHeight="1">
      <c r="B59" s="82"/>
    </row>
    <row r="60" spans="2:2" ht="15" customHeight="1">
      <c r="B60" s="82"/>
    </row>
    <row r="61" spans="2:2" ht="15" customHeight="1">
      <c r="B61" s="82"/>
    </row>
    <row r="62" spans="2:2" ht="15" customHeight="1">
      <c r="B62" s="82"/>
    </row>
    <row r="63" spans="2:2" ht="15" customHeight="1">
      <c r="B63" s="82"/>
    </row>
    <row r="64" spans="2:2" ht="15" customHeight="1">
      <c r="B64" s="82"/>
    </row>
    <row r="65" spans="2:26" ht="15" customHeight="1">
      <c r="B65" s="82"/>
    </row>
    <row r="66" spans="2:26" ht="15" customHeight="1">
      <c r="B66" s="82"/>
    </row>
    <row r="67" spans="2:26" ht="15" customHeight="1">
      <c r="B67" s="82"/>
    </row>
    <row r="68" spans="2:26" ht="15" customHeight="1">
      <c r="B68" s="82"/>
    </row>
    <row r="69" spans="2:26" ht="15" customHeight="1">
      <c r="B69" s="82"/>
    </row>
    <row r="70" spans="2:26" ht="15" customHeight="1">
      <c r="B70" s="82"/>
      <c r="X70" s="1" ph="1"/>
      <c r="Y70" s="1" ph="1"/>
      <c r="Z70" s="1" ph="1"/>
    </row>
  </sheetData>
  <sheetProtection selectLockedCells="1" selectUnlockedCells="1"/>
  <mergeCells count="28">
    <mergeCell ref="A3:A6"/>
    <mergeCell ref="B3:B5"/>
    <mergeCell ref="C3:E3"/>
    <mergeCell ref="F3:N3"/>
    <mergeCell ref="O3:W3"/>
    <mergeCell ref="E5:E6"/>
    <mergeCell ref="F5:F6"/>
    <mergeCell ref="G5:G6"/>
    <mergeCell ref="H5:H6"/>
    <mergeCell ref="L5:L6"/>
    <mergeCell ref="M5:M6"/>
    <mergeCell ref="O5:S5"/>
    <mergeCell ref="Y3:Y5"/>
    <mergeCell ref="Z3:Z5"/>
    <mergeCell ref="C4:E4"/>
    <mergeCell ref="F4:H4"/>
    <mergeCell ref="I4:K4"/>
    <mergeCell ref="N4:N6"/>
    <mergeCell ref="O4:U4"/>
    <mergeCell ref="V4:V6"/>
    <mergeCell ref="W4:W6"/>
    <mergeCell ref="C5:D6"/>
    <mergeCell ref="X3:X5"/>
    <mergeCell ref="T5:T6"/>
    <mergeCell ref="U5:U6"/>
    <mergeCell ref="I5:I6"/>
    <mergeCell ref="J5:J6"/>
    <mergeCell ref="K5:K6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opLeftCell="A23" zoomScaleNormal="100" zoomScaleSheetLayoutView="80" workbookViewId="0">
      <pane xSplit="1" topLeftCell="E1" activePane="topRight" state="frozenSplit"/>
      <selection pane="topRight" activeCell="L37" sqref="L37"/>
    </sheetView>
  </sheetViews>
  <sheetFormatPr defaultColWidth="8.5703125" defaultRowHeight="15" customHeight="1"/>
  <cols>
    <col min="1" max="1" width="16.42578125" style="1" customWidth="1"/>
    <col min="2" max="4" width="15" style="1" customWidth="1"/>
    <col min="5" max="6" width="15" style="2" customWidth="1"/>
    <col min="7" max="13" width="15" style="1" customWidth="1"/>
    <col min="14" max="28" width="9.28515625" style="1" customWidth="1"/>
    <col min="29" max="16384" width="8.5703125" style="1"/>
  </cols>
  <sheetData>
    <row r="1" spans="1:33" ht="15" customHeight="1">
      <c r="A1" s="54" t="s">
        <v>211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38"/>
      <c r="M1" s="126"/>
      <c r="N1" s="126"/>
      <c r="O1" s="127"/>
      <c r="P1" s="126"/>
      <c r="Q1" s="126"/>
      <c r="R1" s="126"/>
      <c r="S1" s="126"/>
      <c r="T1" s="126"/>
      <c r="U1" s="126"/>
      <c r="V1" s="126"/>
      <c r="W1" s="38"/>
      <c r="X1" s="126"/>
      <c r="Y1" s="126"/>
      <c r="Z1" s="126"/>
      <c r="AA1" s="38"/>
      <c r="AB1" s="126"/>
      <c r="AC1" s="54"/>
      <c r="AD1" s="126"/>
      <c r="AE1" s="126"/>
      <c r="AF1" s="126"/>
      <c r="AG1" s="126"/>
    </row>
    <row r="2" spans="1:33" ht="1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3" ht="15" customHeight="1">
      <c r="A3" s="225" t="s">
        <v>216</v>
      </c>
      <c r="B3" s="39" t="s">
        <v>173</v>
      </c>
      <c r="C3" s="40"/>
      <c r="D3" s="40"/>
      <c r="E3" s="40"/>
      <c r="F3" s="41"/>
      <c r="G3" s="39" t="s">
        <v>174</v>
      </c>
      <c r="H3" s="40"/>
      <c r="I3" s="40"/>
      <c r="J3" s="40"/>
      <c r="K3" s="40"/>
      <c r="L3" s="40"/>
      <c r="M3" s="41"/>
    </row>
    <row r="4" spans="1:33" ht="15" customHeight="1">
      <c r="A4" s="226"/>
      <c r="B4" s="43"/>
      <c r="C4" s="56"/>
      <c r="D4" s="56"/>
      <c r="E4" s="57"/>
      <c r="F4" s="228" t="s">
        <v>218</v>
      </c>
      <c r="G4" s="60"/>
      <c r="H4" s="61"/>
      <c r="I4" s="62"/>
      <c r="J4" s="62"/>
      <c r="K4" s="62"/>
      <c r="L4" s="62"/>
      <c r="M4" s="63" t="s">
        <v>176</v>
      </c>
    </row>
    <row r="5" spans="1:33" ht="15" customHeight="1">
      <c r="A5" s="226"/>
      <c r="B5" s="55" t="s">
        <v>185</v>
      </c>
      <c r="C5" s="94" t="s">
        <v>186</v>
      </c>
      <c r="D5" s="222" t="s">
        <v>217</v>
      </c>
      <c r="E5" s="59" t="s">
        <v>187</v>
      </c>
      <c r="F5" s="229"/>
      <c r="G5" s="55" t="s">
        <v>219</v>
      </c>
      <c r="H5" s="64" t="s">
        <v>220</v>
      </c>
      <c r="I5" s="222" t="s">
        <v>222</v>
      </c>
      <c r="J5" s="222" t="s">
        <v>202</v>
      </c>
      <c r="K5" s="222" t="s">
        <v>221</v>
      </c>
      <c r="L5" s="222" t="s">
        <v>358</v>
      </c>
      <c r="M5" s="65" t="s">
        <v>188</v>
      </c>
    </row>
    <row r="6" spans="1:33" ht="15" customHeight="1">
      <c r="A6" s="227"/>
      <c r="B6" s="45"/>
      <c r="C6" s="59" t="s">
        <v>201</v>
      </c>
      <c r="D6" s="223"/>
      <c r="E6" s="59"/>
      <c r="F6" s="58" t="s">
        <v>210</v>
      </c>
      <c r="G6" s="55"/>
      <c r="H6" s="64"/>
      <c r="I6" s="223"/>
      <c r="J6" s="223"/>
      <c r="K6" s="223"/>
      <c r="L6" s="223"/>
      <c r="M6" s="85" t="s">
        <v>203</v>
      </c>
    </row>
    <row r="7" spans="1:33" ht="22.5" customHeight="1">
      <c r="A7" s="47" t="s">
        <v>27</v>
      </c>
      <c r="B7" s="128">
        <v>6085462</v>
      </c>
      <c r="C7" s="129">
        <v>5157410</v>
      </c>
      <c r="D7" s="129">
        <v>8280</v>
      </c>
      <c r="E7" s="129">
        <v>5126721</v>
      </c>
      <c r="F7" s="130">
        <f>B7-E7</f>
        <v>958741</v>
      </c>
      <c r="G7" s="128">
        <v>970609</v>
      </c>
      <c r="H7" s="129">
        <f>I7+J7+K7+L7</f>
        <v>3222195</v>
      </c>
      <c r="I7" s="129"/>
      <c r="J7" s="129">
        <v>2072903</v>
      </c>
      <c r="K7" s="129">
        <v>1134477</v>
      </c>
      <c r="L7" s="129">
        <v>14815</v>
      </c>
      <c r="M7" s="131">
        <f>G7-H7</f>
        <v>-2251586</v>
      </c>
      <c r="N7" s="132"/>
    </row>
    <row r="8" spans="1:33" ht="22.5" customHeight="1">
      <c r="A8" s="49" t="s">
        <v>31</v>
      </c>
      <c r="B8" s="133">
        <v>1038442</v>
      </c>
      <c r="C8" s="134">
        <v>927108</v>
      </c>
      <c r="D8" s="134"/>
      <c r="E8" s="134">
        <v>947214</v>
      </c>
      <c r="F8" s="135">
        <f t="shared" ref="F8:F35" si="0">B8-E8</f>
        <v>91228</v>
      </c>
      <c r="G8" s="133">
        <v>133096</v>
      </c>
      <c r="H8" s="134">
        <f t="shared" ref="H8:H35" si="1">I8+J8+K8+L8</f>
        <v>649207</v>
      </c>
      <c r="I8" s="134"/>
      <c r="J8" s="134">
        <v>530936</v>
      </c>
      <c r="K8" s="134">
        <v>118271</v>
      </c>
      <c r="L8" s="134"/>
      <c r="M8" s="136">
        <f t="shared" ref="M8:M35" si="2">G8-H8</f>
        <v>-516111</v>
      </c>
      <c r="N8" s="132"/>
    </row>
    <row r="9" spans="1:33" ht="22.5" customHeight="1">
      <c r="A9" s="49" t="s">
        <v>33</v>
      </c>
      <c r="B9" s="133">
        <v>752158</v>
      </c>
      <c r="C9" s="134">
        <v>658705</v>
      </c>
      <c r="D9" s="134">
        <v>3734</v>
      </c>
      <c r="E9" s="134">
        <v>727502</v>
      </c>
      <c r="F9" s="135">
        <f t="shared" si="0"/>
        <v>24656</v>
      </c>
      <c r="G9" s="133">
        <v>141666</v>
      </c>
      <c r="H9" s="134">
        <f t="shared" si="1"/>
        <v>289569</v>
      </c>
      <c r="I9" s="134">
        <v>37280</v>
      </c>
      <c r="J9" s="134">
        <v>187603</v>
      </c>
      <c r="K9" s="134">
        <v>64686</v>
      </c>
      <c r="L9" s="134"/>
      <c r="M9" s="136">
        <f t="shared" si="2"/>
        <v>-147903</v>
      </c>
      <c r="N9" s="132"/>
    </row>
    <row r="10" spans="1:33" ht="22.5" customHeight="1">
      <c r="A10" s="49" t="s">
        <v>36</v>
      </c>
      <c r="B10" s="133">
        <v>586200</v>
      </c>
      <c r="C10" s="134">
        <v>515215</v>
      </c>
      <c r="D10" s="134">
        <v>1479</v>
      </c>
      <c r="E10" s="134">
        <v>583485</v>
      </c>
      <c r="F10" s="135">
        <f t="shared" si="0"/>
        <v>2715</v>
      </c>
      <c r="G10" s="133">
        <v>20623</v>
      </c>
      <c r="H10" s="134">
        <f t="shared" si="1"/>
        <v>126172</v>
      </c>
      <c r="I10" s="134">
        <v>22754</v>
      </c>
      <c r="J10" s="134">
        <v>34735</v>
      </c>
      <c r="K10" s="134">
        <v>68683</v>
      </c>
      <c r="L10" s="134"/>
      <c r="M10" s="136">
        <f t="shared" si="2"/>
        <v>-105549</v>
      </c>
      <c r="N10" s="132"/>
    </row>
    <row r="11" spans="1:33" ht="22.5" customHeight="1">
      <c r="A11" s="49" t="s">
        <v>40</v>
      </c>
      <c r="B11" s="133">
        <v>1520540</v>
      </c>
      <c r="C11" s="134">
        <v>1334123</v>
      </c>
      <c r="D11" s="134">
        <v>13733</v>
      </c>
      <c r="E11" s="134">
        <v>1250946</v>
      </c>
      <c r="F11" s="135">
        <f t="shared" si="0"/>
        <v>269594</v>
      </c>
      <c r="G11" s="133">
        <v>523460</v>
      </c>
      <c r="H11" s="134">
        <f t="shared" si="1"/>
        <v>969291</v>
      </c>
      <c r="I11" s="134">
        <v>81394</v>
      </c>
      <c r="J11" s="134">
        <v>744796</v>
      </c>
      <c r="K11" s="134">
        <v>143101</v>
      </c>
      <c r="L11" s="134"/>
      <c r="M11" s="136">
        <f t="shared" si="2"/>
        <v>-445831</v>
      </c>
      <c r="N11" s="132"/>
    </row>
    <row r="12" spans="1:33" ht="22.5" customHeight="1">
      <c r="A12" s="49" t="s">
        <v>45</v>
      </c>
      <c r="B12" s="133">
        <v>1103449</v>
      </c>
      <c r="C12" s="134">
        <v>973577</v>
      </c>
      <c r="D12" s="134">
        <v>6476</v>
      </c>
      <c r="E12" s="134">
        <v>911066</v>
      </c>
      <c r="F12" s="135">
        <f t="shared" si="0"/>
        <v>192383</v>
      </c>
      <c r="G12" s="133">
        <v>42749</v>
      </c>
      <c r="H12" s="134">
        <f t="shared" si="1"/>
        <v>226697</v>
      </c>
      <c r="I12" s="134"/>
      <c r="J12" s="134">
        <v>148864</v>
      </c>
      <c r="K12" s="134">
        <v>77833</v>
      </c>
      <c r="L12" s="134"/>
      <c r="M12" s="136">
        <f t="shared" si="2"/>
        <v>-183948</v>
      </c>
      <c r="N12" s="132"/>
    </row>
    <row r="13" spans="1:33" ht="22.5" customHeight="1">
      <c r="A13" s="49" t="s">
        <v>50</v>
      </c>
      <c r="B13" s="133">
        <v>479641</v>
      </c>
      <c r="C13" s="134">
        <v>429817</v>
      </c>
      <c r="D13" s="134"/>
      <c r="E13" s="134">
        <v>431645</v>
      </c>
      <c r="F13" s="135">
        <f t="shared" si="0"/>
        <v>47996</v>
      </c>
      <c r="G13" s="133">
        <v>11315</v>
      </c>
      <c r="H13" s="134">
        <f t="shared" si="1"/>
        <v>108020</v>
      </c>
      <c r="I13" s="134">
        <v>3584</v>
      </c>
      <c r="J13" s="134">
        <v>51164</v>
      </c>
      <c r="K13" s="134">
        <v>53272</v>
      </c>
      <c r="L13" s="134"/>
      <c r="M13" s="136">
        <f t="shared" si="2"/>
        <v>-96705</v>
      </c>
      <c r="N13" s="132"/>
    </row>
    <row r="14" spans="1:33" ht="22.5" customHeight="1">
      <c r="A14" s="49" t="s">
        <v>54</v>
      </c>
      <c r="B14" s="133">
        <v>199740</v>
      </c>
      <c r="C14" s="134">
        <v>120933</v>
      </c>
      <c r="D14" s="134">
        <v>26000</v>
      </c>
      <c r="E14" s="134">
        <v>194043</v>
      </c>
      <c r="F14" s="135">
        <f t="shared" si="0"/>
        <v>5697</v>
      </c>
      <c r="G14" s="133">
        <v>45499</v>
      </c>
      <c r="H14" s="134">
        <f t="shared" si="1"/>
        <v>96042</v>
      </c>
      <c r="I14" s="134">
        <v>1095</v>
      </c>
      <c r="J14" s="134">
        <v>54663</v>
      </c>
      <c r="K14" s="134">
        <v>40284</v>
      </c>
      <c r="L14" s="134"/>
      <c r="M14" s="136">
        <f t="shared" si="2"/>
        <v>-50543</v>
      </c>
      <c r="N14" s="132"/>
    </row>
    <row r="15" spans="1:33" ht="22.5" customHeight="1">
      <c r="A15" s="49" t="s">
        <v>57</v>
      </c>
      <c r="B15" s="133">
        <v>157924</v>
      </c>
      <c r="C15" s="134">
        <v>142709</v>
      </c>
      <c r="D15" s="134">
        <v>803</v>
      </c>
      <c r="E15" s="134">
        <v>133522</v>
      </c>
      <c r="F15" s="135">
        <f t="shared" si="0"/>
        <v>24402</v>
      </c>
      <c r="G15" s="133">
        <v>1417</v>
      </c>
      <c r="H15" s="134">
        <f t="shared" si="1"/>
        <v>48734</v>
      </c>
      <c r="I15" s="134">
        <v>8658</v>
      </c>
      <c r="J15" s="134">
        <v>27364</v>
      </c>
      <c r="K15" s="134">
        <v>12712</v>
      </c>
      <c r="L15" s="134"/>
      <c r="M15" s="136">
        <f t="shared" si="2"/>
        <v>-47317</v>
      </c>
      <c r="N15" s="132"/>
    </row>
    <row r="16" spans="1:33" ht="22.5" customHeight="1">
      <c r="A16" s="49" t="s">
        <v>62</v>
      </c>
      <c r="B16" s="133">
        <v>226969</v>
      </c>
      <c r="C16" s="134">
        <v>205692</v>
      </c>
      <c r="D16" s="134">
        <v>4249</v>
      </c>
      <c r="E16" s="134">
        <v>226896</v>
      </c>
      <c r="F16" s="135">
        <f t="shared" si="0"/>
        <v>73</v>
      </c>
      <c r="G16" s="133">
        <v>71351</v>
      </c>
      <c r="H16" s="134">
        <f t="shared" si="1"/>
        <v>126854</v>
      </c>
      <c r="I16" s="134">
        <v>10159</v>
      </c>
      <c r="J16" s="134">
        <v>80940</v>
      </c>
      <c r="K16" s="134">
        <v>35755</v>
      </c>
      <c r="L16" s="134"/>
      <c r="M16" s="136">
        <f t="shared" si="2"/>
        <v>-55503</v>
      </c>
      <c r="N16" s="132"/>
    </row>
    <row r="17" spans="1:14" ht="22.5" customHeight="1">
      <c r="A17" s="50" t="s">
        <v>66</v>
      </c>
      <c r="B17" s="133">
        <v>617064</v>
      </c>
      <c r="C17" s="134">
        <v>560132</v>
      </c>
      <c r="D17" s="134"/>
      <c r="E17" s="134">
        <v>492365</v>
      </c>
      <c r="F17" s="135">
        <f t="shared" si="0"/>
        <v>124699</v>
      </c>
      <c r="G17" s="133">
        <v>37230</v>
      </c>
      <c r="H17" s="134">
        <f t="shared" si="1"/>
        <v>237825</v>
      </c>
      <c r="I17" s="134"/>
      <c r="J17" s="134">
        <v>192987</v>
      </c>
      <c r="K17" s="134">
        <v>44838</v>
      </c>
      <c r="L17" s="134"/>
      <c r="M17" s="136">
        <f t="shared" si="2"/>
        <v>-200595</v>
      </c>
      <c r="N17" s="132"/>
    </row>
    <row r="18" spans="1:14" ht="22.5" customHeight="1">
      <c r="A18" s="50" t="s">
        <v>206</v>
      </c>
      <c r="B18" s="133">
        <v>475492</v>
      </c>
      <c r="C18" s="137">
        <v>409987</v>
      </c>
      <c r="D18" s="134">
        <v>3864</v>
      </c>
      <c r="E18" s="134">
        <v>385804</v>
      </c>
      <c r="F18" s="135">
        <f t="shared" si="0"/>
        <v>89688</v>
      </c>
      <c r="G18" s="133">
        <v>6928</v>
      </c>
      <c r="H18" s="134">
        <f t="shared" si="1"/>
        <v>252167</v>
      </c>
      <c r="I18" s="134"/>
      <c r="J18" s="134">
        <v>186268</v>
      </c>
      <c r="K18" s="134">
        <v>65899</v>
      </c>
      <c r="L18" s="134"/>
      <c r="M18" s="136">
        <f t="shared" si="2"/>
        <v>-245239</v>
      </c>
      <c r="N18" s="132"/>
    </row>
    <row r="19" spans="1:14" ht="22.5" customHeight="1">
      <c r="A19" s="49" t="s">
        <v>77</v>
      </c>
      <c r="B19" s="133">
        <v>1037127</v>
      </c>
      <c r="C19" s="134">
        <v>830295</v>
      </c>
      <c r="D19" s="134">
        <v>36113</v>
      </c>
      <c r="E19" s="134">
        <v>1022524</v>
      </c>
      <c r="F19" s="135">
        <f t="shared" si="0"/>
        <v>14603</v>
      </c>
      <c r="G19" s="133">
        <v>152053</v>
      </c>
      <c r="H19" s="134">
        <f t="shared" si="1"/>
        <v>416400</v>
      </c>
      <c r="I19" s="134"/>
      <c r="J19" s="134">
        <v>168784</v>
      </c>
      <c r="K19" s="134">
        <v>247616</v>
      </c>
      <c r="L19" s="134"/>
      <c r="M19" s="136">
        <f t="shared" si="2"/>
        <v>-264347</v>
      </c>
      <c r="N19" s="132"/>
    </row>
    <row r="20" spans="1:14" ht="22.5" customHeight="1">
      <c r="A20" s="51" t="s">
        <v>79</v>
      </c>
      <c r="B20" s="133">
        <v>178851</v>
      </c>
      <c r="C20" s="134">
        <v>100373</v>
      </c>
      <c r="D20" s="134">
        <v>55468</v>
      </c>
      <c r="E20" s="134">
        <v>184720</v>
      </c>
      <c r="F20" s="135">
        <f t="shared" si="0"/>
        <v>-5869</v>
      </c>
      <c r="G20" s="133">
        <v>0</v>
      </c>
      <c r="H20" s="134">
        <f t="shared" si="1"/>
        <v>76303</v>
      </c>
      <c r="I20" s="134"/>
      <c r="J20" s="134">
        <v>10260</v>
      </c>
      <c r="K20" s="134">
        <v>66043</v>
      </c>
      <c r="L20" s="134"/>
      <c r="M20" s="136">
        <f t="shared" si="2"/>
        <v>-76303</v>
      </c>
      <c r="N20" s="132"/>
    </row>
    <row r="21" spans="1:14" ht="22.5" customHeight="1">
      <c r="A21" s="51" t="s">
        <v>81</v>
      </c>
      <c r="B21" s="133">
        <v>249811</v>
      </c>
      <c r="C21" s="134">
        <v>165533</v>
      </c>
      <c r="D21" s="134">
        <v>18911</v>
      </c>
      <c r="E21" s="134">
        <v>249277</v>
      </c>
      <c r="F21" s="135">
        <f t="shared" si="0"/>
        <v>534</v>
      </c>
      <c r="G21" s="133">
        <v>58788</v>
      </c>
      <c r="H21" s="134">
        <f t="shared" si="1"/>
        <v>169744</v>
      </c>
      <c r="I21" s="134"/>
      <c r="J21" s="134">
        <v>22430</v>
      </c>
      <c r="K21" s="134">
        <v>147314</v>
      </c>
      <c r="L21" s="134"/>
      <c r="M21" s="136">
        <f t="shared" si="2"/>
        <v>-110956</v>
      </c>
      <c r="N21" s="132"/>
    </row>
    <row r="22" spans="1:14" ht="22.5" customHeight="1">
      <c r="A22" s="17" t="s">
        <v>295</v>
      </c>
      <c r="B22" s="133">
        <v>187301</v>
      </c>
      <c r="C22" s="134">
        <v>101375</v>
      </c>
      <c r="D22" s="134">
        <v>10293</v>
      </c>
      <c r="E22" s="134">
        <v>203785</v>
      </c>
      <c r="F22" s="135">
        <f t="shared" si="0"/>
        <v>-16484</v>
      </c>
      <c r="G22" s="133">
        <v>48511</v>
      </c>
      <c r="H22" s="134">
        <f t="shared" si="1"/>
        <v>91123</v>
      </c>
      <c r="I22" s="134"/>
      <c r="J22" s="134"/>
      <c r="K22" s="134">
        <v>80824</v>
      </c>
      <c r="L22" s="134">
        <v>10299</v>
      </c>
      <c r="M22" s="136">
        <f t="shared" si="2"/>
        <v>-42612</v>
      </c>
      <c r="N22" s="132"/>
    </row>
    <row r="23" spans="1:14" ht="22.5" customHeight="1">
      <c r="A23" s="51" t="s">
        <v>82</v>
      </c>
      <c r="B23" s="133">
        <v>328914</v>
      </c>
      <c r="C23" s="134">
        <v>158666</v>
      </c>
      <c r="D23" s="134">
        <v>121372</v>
      </c>
      <c r="E23" s="134">
        <v>327135</v>
      </c>
      <c r="F23" s="135">
        <f t="shared" si="0"/>
        <v>1779</v>
      </c>
      <c r="G23" s="133">
        <v>54049</v>
      </c>
      <c r="H23" s="134">
        <f t="shared" si="1"/>
        <v>205584</v>
      </c>
      <c r="I23" s="134">
        <v>1435</v>
      </c>
      <c r="J23" s="134">
        <v>108981</v>
      </c>
      <c r="K23" s="134">
        <v>95168</v>
      </c>
      <c r="L23" s="134"/>
      <c r="M23" s="136">
        <f t="shared" si="2"/>
        <v>-151535</v>
      </c>
      <c r="N23" s="132"/>
    </row>
    <row r="24" spans="1:14" ht="22.5" customHeight="1">
      <c r="A24" s="51" t="s">
        <v>87</v>
      </c>
      <c r="B24" s="133">
        <v>1944543</v>
      </c>
      <c r="C24" s="134">
        <v>1729774</v>
      </c>
      <c r="D24" s="134">
        <v>1696</v>
      </c>
      <c r="E24" s="134">
        <v>1587733</v>
      </c>
      <c r="F24" s="135">
        <f t="shared" si="0"/>
        <v>356810</v>
      </c>
      <c r="G24" s="133">
        <v>1063521</v>
      </c>
      <c r="H24" s="134">
        <f t="shared" si="1"/>
        <v>482846</v>
      </c>
      <c r="I24" s="134">
        <v>12905</v>
      </c>
      <c r="J24" s="134">
        <v>362190</v>
      </c>
      <c r="K24" s="134">
        <v>107751</v>
      </c>
      <c r="L24" s="134"/>
      <c r="M24" s="136">
        <f t="shared" si="2"/>
        <v>580675</v>
      </c>
      <c r="N24" s="132"/>
    </row>
    <row r="25" spans="1:14" ht="22.5" customHeight="1">
      <c r="A25" s="51" t="s">
        <v>91</v>
      </c>
      <c r="B25" s="133">
        <v>666302</v>
      </c>
      <c r="C25" s="134">
        <v>588198</v>
      </c>
      <c r="D25" s="134"/>
      <c r="E25" s="134">
        <v>556050</v>
      </c>
      <c r="F25" s="135">
        <f t="shared" si="0"/>
        <v>110252</v>
      </c>
      <c r="G25" s="133">
        <v>278698</v>
      </c>
      <c r="H25" s="134">
        <f t="shared" si="1"/>
        <v>586962</v>
      </c>
      <c r="I25" s="134"/>
      <c r="J25" s="134">
        <v>316813</v>
      </c>
      <c r="K25" s="134">
        <v>270149</v>
      </c>
      <c r="L25" s="134"/>
      <c r="M25" s="136">
        <f t="shared" si="2"/>
        <v>-308264</v>
      </c>
      <c r="N25" s="132"/>
    </row>
    <row r="26" spans="1:14" ht="22.5" customHeight="1">
      <c r="A26" s="51" t="s">
        <v>93</v>
      </c>
      <c r="B26" s="133">
        <v>775329</v>
      </c>
      <c r="C26" s="134">
        <v>713014</v>
      </c>
      <c r="D26" s="134">
        <v>2295</v>
      </c>
      <c r="E26" s="134">
        <v>713049</v>
      </c>
      <c r="F26" s="135">
        <f t="shared" si="0"/>
        <v>62280</v>
      </c>
      <c r="G26" s="133">
        <v>55483</v>
      </c>
      <c r="H26" s="134">
        <f t="shared" si="1"/>
        <v>318221</v>
      </c>
      <c r="I26" s="134">
        <v>34490</v>
      </c>
      <c r="J26" s="134">
        <v>174906</v>
      </c>
      <c r="K26" s="134">
        <v>108825</v>
      </c>
      <c r="L26" s="134"/>
      <c r="M26" s="136">
        <f t="shared" si="2"/>
        <v>-262738</v>
      </c>
      <c r="N26" s="132"/>
    </row>
    <row r="27" spans="1:14" ht="22.5" customHeight="1">
      <c r="A27" s="51" t="s">
        <v>97</v>
      </c>
      <c r="B27" s="133">
        <v>494997</v>
      </c>
      <c r="C27" s="134">
        <v>450513</v>
      </c>
      <c r="D27" s="134"/>
      <c r="E27" s="134">
        <v>429025</v>
      </c>
      <c r="F27" s="135">
        <f t="shared" si="0"/>
        <v>65972</v>
      </c>
      <c r="G27" s="133">
        <v>5959</v>
      </c>
      <c r="H27" s="134">
        <f t="shared" si="1"/>
        <v>93003</v>
      </c>
      <c r="I27" s="134"/>
      <c r="J27" s="134">
        <v>52880</v>
      </c>
      <c r="K27" s="134">
        <v>39836</v>
      </c>
      <c r="L27" s="134">
        <v>287</v>
      </c>
      <c r="M27" s="136">
        <f t="shared" si="2"/>
        <v>-87044</v>
      </c>
      <c r="N27" s="132"/>
    </row>
    <row r="28" spans="1:14" ht="22.5" customHeight="1">
      <c r="A28" s="51" t="s">
        <v>100</v>
      </c>
      <c r="B28" s="133">
        <v>470274</v>
      </c>
      <c r="C28" s="134">
        <v>420023</v>
      </c>
      <c r="D28" s="134">
        <v>26280</v>
      </c>
      <c r="E28" s="134">
        <v>432282</v>
      </c>
      <c r="F28" s="135">
        <f t="shared" si="0"/>
        <v>37992</v>
      </c>
      <c r="G28" s="133">
        <v>62179</v>
      </c>
      <c r="H28" s="134">
        <f t="shared" si="1"/>
        <v>214459</v>
      </c>
      <c r="I28" s="134"/>
      <c r="J28" s="134">
        <v>69679</v>
      </c>
      <c r="K28" s="134">
        <v>144780</v>
      </c>
      <c r="L28" s="134"/>
      <c r="M28" s="136">
        <f t="shared" si="2"/>
        <v>-152280</v>
      </c>
      <c r="N28" s="132"/>
    </row>
    <row r="29" spans="1:14" ht="22.5" customHeight="1">
      <c r="A29" s="51" t="s">
        <v>103</v>
      </c>
      <c r="B29" s="133">
        <v>101853</v>
      </c>
      <c r="C29" s="134">
        <v>92446</v>
      </c>
      <c r="D29" s="134"/>
      <c r="E29" s="134">
        <v>107305</v>
      </c>
      <c r="F29" s="135">
        <f t="shared" si="0"/>
        <v>-5452</v>
      </c>
      <c r="G29" s="133">
        <v>18866</v>
      </c>
      <c r="H29" s="134">
        <f t="shared" si="1"/>
        <v>27946</v>
      </c>
      <c r="I29" s="134"/>
      <c r="J29" s="134">
        <v>20328</v>
      </c>
      <c r="K29" s="134">
        <v>7618</v>
      </c>
      <c r="L29" s="134"/>
      <c r="M29" s="136">
        <f t="shared" si="2"/>
        <v>-9080</v>
      </c>
      <c r="N29" s="132"/>
    </row>
    <row r="30" spans="1:14" ht="22.5" customHeight="1">
      <c r="A30" s="51" t="s">
        <v>106</v>
      </c>
      <c r="B30" s="133">
        <v>302169</v>
      </c>
      <c r="C30" s="134">
        <v>273246</v>
      </c>
      <c r="D30" s="134">
        <v>4906</v>
      </c>
      <c r="E30" s="134">
        <v>267797</v>
      </c>
      <c r="F30" s="135">
        <f t="shared" si="0"/>
        <v>34372</v>
      </c>
      <c r="G30" s="133">
        <v>19810</v>
      </c>
      <c r="H30" s="134">
        <f t="shared" si="1"/>
        <v>249461</v>
      </c>
      <c r="I30" s="134">
        <v>122973</v>
      </c>
      <c r="J30" s="134">
        <v>47748</v>
      </c>
      <c r="K30" s="134">
        <v>78740</v>
      </c>
      <c r="L30" s="134"/>
      <c r="M30" s="136">
        <f t="shared" si="2"/>
        <v>-229651</v>
      </c>
      <c r="N30" s="132"/>
    </row>
    <row r="31" spans="1:14" ht="22.5" customHeight="1">
      <c r="A31" s="51" t="s">
        <v>111</v>
      </c>
      <c r="B31" s="133">
        <v>222012</v>
      </c>
      <c r="C31" s="134">
        <v>183320</v>
      </c>
      <c r="D31" s="134">
        <v>6112</v>
      </c>
      <c r="E31" s="134">
        <v>176991</v>
      </c>
      <c r="F31" s="135">
        <f t="shared" si="0"/>
        <v>45021</v>
      </c>
      <c r="G31" s="133">
        <v>43735</v>
      </c>
      <c r="H31" s="134">
        <f t="shared" si="1"/>
        <v>89502</v>
      </c>
      <c r="I31" s="134"/>
      <c r="J31" s="134">
        <v>68538</v>
      </c>
      <c r="K31" s="134">
        <v>20964</v>
      </c>
      <c r="L31" s="134"/>
      <c r="M31" s="136">
        <f t="shared" si="2"/>
        <v>-45767</v>
      </c>
      <c r="N31" s="132"/>
    </row>
    <row r="32" spans="1:14" ht="22.5" customHeight="1">
      <c r="A32" s="52" t="s">
        <v>113</v>
      </c>
      <c r="B32" s="133">
        <v>3497321</v>
      </c>
      <c r="C32" s="134">
        <v>2953977</v>
      </c>
      <c r="D32" s="134">
        <v>133284</v>
      </c>
      <c r="E32" s="134">
        <v>3033610</v>
      </c>
      <c r="F32" s="135">
        <f t="shared" si="0"/>
        <v>463711</v>
      </c>
      <c r="G32" s="133">
        <v>70284</v>
      </c>
      <c r="H32" s="134">
        <f t="shared" si="1"/>
        <v>1213347</v>
      </c>
      <c r="I32" s="134"/>
      <c r="J32" s="134">
        <v>708139</v>
      </c>
      <c r="K32" s="134">
        <v>505208</v>
      </c>
      <c r="L32" s="134"/>
      <c r="M32" s="136">
        <f t="shared" si="2"/>
        <v>-1143063</v>
      </c>
      <c r="N32" s="132"/>
    </row>
    <row r="33" spans="1:20" ht="22.5" customHeight="1">
      <c r="A33" s="52" t="s">
        <v>116</v>
      </c>
      <c r="B33" s="133">
        <v>2598621</v>
      </c>
      <c r="C33" s="134">
        <v>2387523</v>
      </c>
      <c r="D33" s="134">
        <v>23983</v>
      </c>
      <c r="E33" s="134">
        <v>2319811</v>
      </c>
      <c r="F33" s="135">
        <f t="shared" si="0"/>
        <v>278810</v>
      </c>
      <c r="G33" s="133">
        <v>37686</v>
      </c>
      <c r="H33" s="134">
        <f t="shared" si="1"/>
        <v>1011040</v>
      </c>
      <c r="I33" s="134"/>
      <c r="J33" s="134">
        <v>499171</v>
      </c>
      <c r="K33" s="134">
        <v>511869</v>
      </c>
      <c r="L33" s="134"/>
      <c r="M33" s="136">
        <f t="shared" si="2"/>
        <v>-973354</v>
      </c>
      <c r="N33" s="132"/>
    </row>
    <row r="34" spans="1:20" ht="22.5" customHeight="1">
      <c r="A34" s="52" t="s">
        <v>120</v>
      </c>
      <c r="B34" s="133">
        <v>585076</v>
      </c>
      <c r="C34" s="134">
        <v>496440</v>
      </c>
      <c r="D34" s="134">
        <v>1292</v>
      </c>
      <c r="E34" s="134">
        <v>546214</v>
      </c>
      <c r="F34" s="135">
        <f t="shared" si="0"/>
        <v>38862</v>
      </c>
      <c r="G34" s="133">
        <v>200878</v>
      </c>
      <c r="H34" s="134">
        <f t="shared" si="1"/>
        <v>384632</v>
      </c>
      <c r="I34" s="134"/>
      <c r="J34" s="134">
        <v>248373</v>
      </c>
      <c r="K34" s="134">
        <v>136259</v>
      </c>
      <c r="L34" s="134"/>
      <c r="M34" s="136">
        <f t="shared" si="2"/>
        <v>-183754</v>
      </c>
      <c r="N34" s="132"/>
    </row>
    <row r="35" spans="1:20" ht="22.5" customHeight="1">
      <c r="A35" s="51" t="s">
        <v>122</v>
      </c>
      <c r="B35" s="133">
        <v>419213</v>
      </c>
      <c r="C35" s="134">
        <v>327513</v>
      </c>
      <c r="D35" s="134">
        <v>2300</v>
      </c>
      <c r="E35" s="134">
        <v>394841</v>
      </c>
      <c r="F35" s="135">
        <f t="shared" si="0"/>
        <v>24372</v>
      </c>
      <c r="G35" s="133">
        <v>29065</v>
      </c>
      <c r="H35" s="134">
        <f t="shared" si="1"/>
        <v>234417</v>
      </c>
      <c r="I35" s="134"/>
      <c r="J35" s="134">
        <v>77612</v>
      </c>
      <c r="K35" s="134">
        <v>156805</v>
      </c>
      <c r="L35" s="134"/>
      <c r="M35" s="138">
        <f t="shared" si="2"/>
        <v>-205352</v>
      </c>
      <c r="N35" s="132"/>
    </row>
    <row r="36" spans="1:20" ht="15" customHeight="1">
      <c r="A36" s="53" t="s">
        <v>207</v>
      </c>
      <c r="B36" s="139">
        <f t="shared" ref="B36:K36" si="3">SUM(B7:B35)</f>
        <v>27302795</v>
      </c>
      <c r="C36" s="140">
        <f t="shared" si="3"/>
        <v>23407637</v>
      </c>
      <c r="D36" s="140">
        <f t="shared" si="3"/>
        <v>512923</v>
      </c>
      <c r="E36" s="140">
        <f t="shared" si="3"/>
        <v>23963358</v>
      </c>
      <c r="F36" s="141">
        <f t="shared" si="3"/>
        <v>3339437</v>
      </c>
      <c r="G36" s="139">
        <f t="shared" si="3"/>
        <v>4205508</v>
      </c>
      <c r="H36" s="140">
        <f t="shared" si="3"/>
        <v>12217763</v>
      </c>
      <c r="I36" s="140">
        <f t="shared" si="3"/>
        <v>336727</v>
      </c>
      <c r="J36" s="140">
        <f>SUM(J7:J35)</f>
        <v>7270055</v>
      </c>
      <c r="K36" s="140">
        <f t="shared" si="3"/>
        <v>4585580</v>
      </c>
      <c r="L36" s="140">
        <f>SUM(L7:L35)</f>
        <v>25401</v>
      </c>
      <c r="M36" s="142">
        <f>SUM(M7:M35)</f>
        <v>-8012255</v>
      </c>
      <c r="N36" s="143"/>
    </row>
    <row r="40" spans="1:20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70"/>
      <c r="L40" s="4" t="s">
        <v>360</v>
      </c>
      <c r="M40" s="4"/>
      <c r="N40" s="4"/>
      <c r="O40" s="4"/>
      <c r="P40" s="54"/>
      <c r="Q40" s="126"/>
      <c r="R40" s="126"/>
      <c r="S40" s="126"/>
      <c r="T40" s="126"/>
    </row>
    <row r="41" spans="1:20" ht="15" customHeight="1">
      <c r="A41" s="225" t="s">
        <v>216</v>
      </c>
      <c r="B41" s="39" t="s">
        <v>208</v>
      </c>
      <c r="C41" s="40"/>
      <c r="D41" s="40"/>
      <c r="E41" s="40"/>
      <c r="F41" s="40"/>
      <c r="G41" s="40"/>
      <c r="H41" s="40"/>
      <c r="I41" s="40"/>
      <c r="J41" s="40"/>
      <c r="K41" s="40"/>
      <c r="L41" s="41"/>
      <c r="M41" s="68" t="s">
        <v>175</v>
      </c>
      <c r="N41" s="39" t="s">
        <v>209</v>
      </c>
      <c r="O41" s="40"/>
      <c r="P41" s="41"/>
      <c r="Q41" s="42"/>
      <c r="R41" s="42"/>
      <c r="S41" s="42"/>
      <c r="T41" s="42"/>
    </row>
    <row r="42" spans="1:20" ht="15" customHeight="1">
      <c r="A42" s="226"/>
      <c r="B42" s="66"/>
      <c r="C42" s="57"/>
      <c r="D42" s="57"/>
      <c r="E42" s="57"/>
      <c r="F42" s="57" t="s">
        <v>177</v>
      </c>
      <c r="G42" s="57" t="s">
        <v>178</v>
      </c>
      <c r="H42" s="57" t="s">
        <v>179</v>
      </c>
      <c r="I42" s="57"/>
      <c r="J42" s="57"/>
      <c r="K42" s="57" t="s">
        <v>180</v>
      </c>
      <c r="L42" s="95" t="s">
        <v>181</v>
      </c>
      <c r="M42" s="224" t="s">
        <v>223</v>
      </c>
      <c r="N42" s="66" t="s">
        <v>182</v>
      </c>
      <c r="O42" s="57" t="s">
        <v>183</v>
      </c>
      <c r="P42" s="95" t="s">
        <v>184</v>
      </c>
      <c r="Q42" s="44"/>
      <c r="R42" s="44"/>
      <c r="S42" s="44"/>
      <c r="T42" s="44"/>
    </row>
    <row r="43" spans="1:20" ht="15" customHeight="1">
      <c r="A43" s="226"/>
      <c r="B43" s="67" t="s">
        <v>189</v>
      </c>
      <c r="C43" s="59" t="s">
        <v>190</v>
      </c>
      <c r="D43" s="59" t="s">
        <v>191</v>
      </c>
      <c r="E43" s="59" t="s">
        <v>192</v>
      </c>
      <c r="F43" s="59" t="s">
        <v>193</v>
      </c>
      <c r="G43" s="59" t="s">
        <v>194</v>
      </c>
      <c r="H43" s="59" t="s">
        <v>195</v>
      </c>
      <c r="I43" s="59" t="s">
        <v>359</v>
      </c>
      <c r="J43" s="59" t="s">
        <v>15</v>
      </c>
      <c r="K43" s="59" t="s">
        <v>196</v>
      </c>
      <c r="L43" s="96" t="s">
        <v>197</v>
      </c>
      <c r="M43" s="224"/>
      <c r="N43" s="67" t="s">
        <v>198</v>
      </c>
      <c r="O43" s="59" t="s">
        <v>199</v>
      </c>
      <c r="P43" s="96" t="s">
        <v>200</v>
      </c>
      <c r="Q43" s="46"/>
      <c r="R43" s="46"/>
      <c r="S43" s="46"/>
      <c r="T43" s="46"/>
    </row>
    <row r="44" spans="1:20" ht="15" customHeight="1">
      <c r="A44" s="227"/>
      <c r="B44" s="67"/>
      <c r="C44" s="59"/>
      <c r="D44" s="59"/>
      <c r="E44" s="59"/>
      <c r="F44" s="59"/>
      <c r="G44" s="59"/>
      <c r="H44" s="59"/>
      <c r="I44" s="59"/>
      <c r="J44" s="59"/>
      <c r="K44" s="59"/>
      <c r="L44" s="96"/>
      <c r="M44" s="69" t="s">
        <v>204</v>
      </c>
      <c r="N44" s="67" t="s">
        <v>205</v>
      </c>
      <c r="O44" s="59" t="s">
        <v>205</v>
      </c>
      <c r="P44" s="96" t="s">
        <v>205</v>
      </c>
      <c r="Q44" s="46"/>
      <c r="R44" s="4"/>
      <c r="S44" s="4"/>
      <c r="T44" s="4"/>
    </row>
    <row r="45" spans="1:20" ht="22.5" customHeight="1">
      <c r="A45" s="47" t="s">
        <v>27</v>
      </c>
      <c r="B45" s="128">
        <v>1025206</v>
      </c>
      <c r="C45" s="129">
        <v>98206</v>
      </c>
      <c r="D45" s="129">
        <v>215073</v>
      </c>
      <c r="E45" s="129">
        <v>32879</v>
      </c>
      <c r="F45" s="129">
        <v>301934</v>
      </c>
      <c r="G45" s="129">
        <v>1998383</v>
      </c>
      <c r="H45" s="129">
        <v>433254</v>
      </c>
      <c r="I45" s="129">
        <v>519175</v>
      </c>
      <c r="J45" s="129">
        <v>487907</v>
      </c>
      <c r="K45" s="129">
        <v>14704</v>
      </c>
      <c r="L45" s="130">
        <f>B45+C45+D45+E45+F45+G45+H45+I45+J45+K45</f>
        <v>5126721</v>
      </c>
      <c r="M45" s="144">
        <v>24151</v>
      </c>
      <c r="N45" s="145">
        <f t="shared" ref="N45:N73" si="4">C7/M45</f>
        <v>213.548507308186</v>
      </c>
      <c r="O45" s="129">
        <f t="shared" ref="O45:O55" si="5">(L45-K45)/M45</f>
        <v>211.66895780713014</v>
      </c>
      <c r="P45" s="130">
        <f>(F45+G45+(H45*0.66))/M45</f>
        <v>107.08726926421267</v>
      </c>
      <c r="Q45" s="48"/>
      <c r="R45" s="4"/>
      <c r="S45" s="4"/>
      <c r="T45" s="4"/>
    </row>
    <row r="46" spans="1:20" ht="22.5" customHeight="1">
      <c r="A46" s="49" t="s">
        <v>31</v>
      </c>
      <c r="B46" s="133">
        <v>83974</v>
      </c>
      <c r="C46" s="134">
        <v>34944</v>
      </c>
      <c r="D46" s="134">
        <v>65570</v>
      </c>
      <c r="E46" s="134">
        <v>62</v>
      </c>
      <c r="F46" s="134">
        <v>27813</v>
      </c>
      <c r="G46" s="134">
        <v>410796</v>
      </c>
      <c r="H46" s="134">
        <v>191042</v>
      </c>
      <c r="I46" s="134"/>
      <c r="J46" s="134">
        <v>133013</v>
      </c>
      <c r="K46" s="134"/>
      <c r="L46" s="135">
        <f t="shared" ref="L46:L73" si="6">B46+C46+D46+E46+F46+G46+H46+I46+J46+K46</f>
        <v>947214</v>
      </c>
      <c r="M46" s="146">
        <v>4789</v>
      </c>
      <c r="N46" s="147">
        <f t="shared" si="4"/>
        <v>193.59114637711423</v>
      </c>
      <c r="O46" s="134">
        <f t="shared" si="5"/>
        <v>197.7895176446022</v>
      </c>
      <c r="P46" s="135">
        <f t="shared" ref="P46:P55" si="7">(F46+G46+(H46*0.66))/M46</f>
        <v>117.91537272917101</v>
      </c>
      <c r="Q46" s="48"/>
      <c r="R46" s="4"/>
      <c r="S46" s="48"/>
      <c r="T46" s="48"/>
    </row>
    <row r="47" spans="1:20" ht="22.5" customHeight="1">
      <c r="A47" s="49" t="s">
        <v>33</v>
      </c>
      <c r="B47" s="133">
        <v>68993</v>
      </c>
      <c r="C47" s="134">
        <v>8987</v>
      </c>
      <c r="D47" s="134">
        <v>19353</v>
      </c>
      <c r="E47" s="134">
        <v>305</v>
      </c>
      <c r="F47" s="134">
        <v>26485</v>
      </c>
      <c r="G47" s="134">
        <v>260402</v>
      </c>
      <c r="H47" s="134">
        <v>263594</v>
      </c>
      <c r="I47" s="134">
        <v>58605</v>
      </c>
      <c r="J47" s="134">
        <v>20778</v>
      </c>
      <c r="K47" s="134"/>
      <c r="L47" s="135">
        <f t="shared" si="6"/>
        <v>727502</v>
      </c>
      <c r="M47" s="146">
        <v>2941</v>
      </c>
      <c r="N47" s="147">
        <f t="shared" si="4"/>
        <v>223.97313838830331</v>
      </c>
      <c r="O47" s="134">
        <f t="shared" si="5"/>
        <v>247.36552193131587</v>
      </c>
      <c r="P47" s="135">
        <f t="shared" si="7"/>
        <v>156.70147568854134</v>
      </c>
      <c r="Q47" s="48"/>
      <c r="R47" s="4"/>
      <c r="S47" s="4"/>
      <c r="T47" s="4"/>
    </row>
    <row r="48" spans="1:20" ht="22.5" customHeight="1">
      <c r="A48" s="49" t="s">
        <v>36</v>
      </c>
      <c r="B48" s="133">
        <v>40207</v>
      </c>
      <c r="C48" s="134">
        <v>4343</v>
      </c>
      <c r="D48" s="134">
        <v>7564</v>
      </c>
      <c r="E48" s="134">
        <v>128</v>
      </c>
      <c r="F48" s="134">
        <v>15682</v>
      </c>
      <c r="G48" s="134">
        <v>254011</v>
      </c>
      <c r="H48" s="134">
        <v>200061</v>
      </c>
      <c r="I48" s="134">
        <v>38461</v>
      </c>
      <c r="J48" s="134">
        <v>23028</v>
      </c>
      <c r="K48" s="134"/>
      <c r="L48" s="135">
        <f t="shared" si="6"/>
        <v>583485</v>
      </c>
      <c r="M48" s="146">
        <v>2247</v>
      </c>
      <c r="N48" s="147">
        <f t="shared" si="4"/>
        <v>229.29016466399645</v>
      </c>
      <c r="O48" s="134">
        <f t="shared" si="5"/>
        <v>259.67289719626166</v>
      </c>
      <c r="P48" s="135">
        <f t="shared" si="7"/>
        <v>178.78649755229196</v>
      </c>
      <c r="Q48" s="48"/>
      <c r="R48" s="4"/>
      <c r="S48" s="4"/>
      <c r="T48" s="4"/>
    </row>
    <row r="49" spans="1:20" ht="22.5" customHeight="1">
      <c r="A49" s="49" t="s">
        <v>40</v>
      </c>
      <c r="B49" s="133">
        <v>66528</v>
      </c>
      <c r="C49" s="134">
        <v>10192</v>
      </c>
      <c r="D49" s="134">
        <v>22572</v>
      </c>
      <c r="E49" s="134">
        <v>353</v>
      </c>
      <c r="F49" s="134">
        <v>46160</v>
      </c>
      <c r="G49" s="134">
        <v>506043</v>
      </c>
      <c r="H49" s="134">
        <v>423792</v>
      </c>
      <c r="I49" s="134">
        <v>125618</v>
      </c>
      <c r="J49" s="134">
        <v>49688</v>
      </c>
      <c r="K49" s="134"/>
      <c r="L49" s="135">
        <f t="shared" si="6"/>
        <v>1250946</v>
      </c>
      <c r="M49" s="146">
        <v>6111</v>
      </c>
      <c r="N49" s="147">
        <f t="shared" si="4"/>
        <v>218.31500572737687</v>
      </c>
      <c r="O49" s="134">
        <f t="shared" si="5"/>
        <v>204.7039764359352</v>
      </c>
      <c r="P49" s="135">
        <f t="shared" si="7"/>
        <v>136.13250204549172</v>
      </c>
      <c r="Q49" s="48"/>
      <c r="R49" s="4"/>
      <c r="S49" s="4"/>
      <c r="T49" s="4"/>
    </row>
    <row r="50" spans="1:20" ht="22.5" customHeight="1">
      <c r="A50" s="49" t="s">
        <v>45</v>
      </c>
      <c r="B50" s="133">
        <v>80832</v>
      </c>
      <c r="C50" s="134">
        <v>47608</v>
      </c>
      <c r="D50" s="134">
        <v>42662</v>
      </c>
      <c r="E50" s="134">
        <v>1762</v>
      </c>
      <c r="F50" s="134">
        <v>25682</v>
      </c>
      <c r="G50" s="134">
        <v>350935</v>
      </c>
      <c r="H50" s="134">
        <v>134463</v>
      </c>
      <c r="I50" s="134">
        <v>115308</v>
      </c>
      <c r="J50" s="134">
        <v>107637</v>
      </c>
      <c r="K50" s="134">
        <v>4177</v>
      </c>
      <c r="L50" s="135">
        <f t="shared" si="6"/>
        <v>911066</v>
      </c>
      <c r="M50" s="146">
        <v>4700</v>
      </c>
      <c r="N50" s="147">
        <f t="shared" si="4"/>
        <v>207.1440425531915</v>
      </c>
      <c r="O50" s="134">
        <f t="shared" si="5"/>
        <v>192.95510638297873</v>
      </c>
      <c r="P50" s="135">
        <f t="shared" si="7"/>
        <v>99.013314893617022</v>
      </c>
      <c r="Q50" s="48"/>
      <c r="R50" s="4"/>
      <c r="S50" s="48"/>
      <c r="T50" s="48"/>
    </row>
    <row r="51" spans="1:20" ht="22.5" customHeight="1">
      <c r="A51" s="49" t="s">
        <v>50</v>
      </c>
      <c r="B51" s="133">
        <v>46079</v>
      </c>
      <c r="C51" s="134">
        <v>5472</v>
      </c>
      <c r="D51" s="134">
        <v>13433</v>
      </c>
      <c r="E51" s="134">
        <v>215</v>
      </c>
      <c r="F51" s="134">
        <v>12576</v>
      </c>
      <c r="G51" s="134">
        <v>143299</v>
      </c>
      <c r="H51" s="134">
        <v>161548</v>
      </c>
      <c r="I51" s="134"/>
      <c r="J51" s="134">
        <v>44861</v>
      </c>
      <c r="K51" s="134">
        <v>4162</v>
      </c>
      <c r="L51" s="135">
        <f t="shared" si="6"/>
        <v>431645</v>
      </c>
      <c r="M51" s="146">
        <v>2079</v>
      </c>
      <c r="N51" s="147">
        <f t="shared" si="4"/>
        <v>206.74218374218376</v>
      </c>
      <c r="O51" s="134">
        <f t="shared" si="5"/>
        <v>205.61952861952861</v>
      </c>
      <c r="P51" s="135">
        <f t="shared" si="7"/>
        <v>126.26102934102934</v>
      </c>
      <c r="Q51" s="48"/>
      <c r="R51" s="4"/>
      <c r="S51" s="4"/>
      <c r="T51" s="4"/>
    </row>
    <row r="52" spans="1:20" ht="22.5" customHeight="1">
      <c r="A52" s="49" t="s">
        <v>54</v>
      </c>
      <c r="B52" s="133">
        <v>29800</v>
      </c>
      <c r="C52" s="134">
        <v>1132</v>
      </c>
      <c r="D52" s="134">
        <v>682</v>
      </c>
      <c r="E52" s="134">
        <v>827</v>
      </c>
      <c r="F52" s="134">
        <v>11556</v>
      </c>
      <c r="G52" s="134">
        <v>94594</v>
      </c>
      <c r="H52" s="134">
        <v>8571</v>
      </c>
      <c r="I52" s="134">
        <v>33763</v>
      </c>
      <c r="J52" s="134">
        <v>13017</v>
      </c>
      <c r="K52" s="134">
        <v>101</v>
      </c>
      <c r="L52" s="135">
        <f t="shared" si="6"/>
        <v>194043</v>
      </c>
      <c r="M52" s="146">
        <v>554</v>
      </c>
      <c r="N52" s="147">
        <f t="shared" si="4"/>
        <v>218.29061371841155</v>
      </c>
      <c r="O52" s="134">
        <f t="shared" si="5"/>
        <v>350.07581227436822</v>
      </c>
      <c r="P52" s="135">
        <f t="shared" si="7"/>
        <v>201.81743682310469</v>
      </c>
      <c r="Q52" s="48"/>
      <c r="R52" s="4"/>
      <c r="S52" s="48"/>
      <c r="T52" s="48"/>
    </row>
    <row r="53" spans="1:20" ht="22.5" customHeight="1">
      <c r="A53" s="49" t="s">
        <v>57</v>
      </c>
      <c r="B53" s="133">
        <v>23410</v>
      </c>
      <c r="C53" s="134">
        <v>4910</v>
      </c>
      <c r="D53" s="134">
        <v>10805</v>
      </c>
      <c r="E53" s="134">
        <v>253</v>
      </c>
      <c r="F53" s="134">
        <v>2529</v>
      </c>
      <c r="G53" s="134">
        <v>55748</v>
      </c>
      <c r="H53" s="134">
        <v>13541</v>
      </c>
      <c r="I53" s="134">
        <v>8622</v>
      </c>
      <c r="J53" s="134">
        <v>13704</v>
      </c>
      <c r="K53" s="134"/>
      <c r="L53" s="135">
        <f t="shared" si="6"/>
        <v>133522</v>
      </c>
      <c r="M53" s="146">
        <v>613</v>
      </c>
      <c r="N53" s="147">
        <f t="shared" si="4"/>
        <v>232.8042414355628</v>
      </c>
      <c r="O53" s="134">
        <f t="shared" si="5"/>
        <v>217.81729200652529</v>
      </c>
      <c r="P53" s="135">
        <f t="shared" si="7"/>
        <v>109.64773246329527</v>
      </c>
      <c r="Q53" s="48"/>
      <c r="R53" s="4"/>
      <c r="S53" s="48"/>
      <c r="T53" s="48"/>
    </row>
    <row r="54" spans="1:20" ht="22.5" customHeight="1">
      <c r="A54" s="49" t="s">
        <v>62</v>
      </c>
      <c r="B54" s="133">
        <v>14433</v>
      </c>
      <c r="C54" s="134">
        <v>2591</v>
      </c>
      <c r="D54" s="134">
        <v>7986</v>
      </c>
      <c r="E54" s="134">
        <v>416</v>
      </c>
      <c r="F54" s="134">
        <v>12486</v>
      </c>
      <c r="G54" s="134">
        <v>73733</v>
      </c>
      <c r="H54" s="134">
        <v>73873</v>
      </c>
      <c r="I54" s="134">
        <v>24262</v>
      </c>
      <c r="J54" s="134">
        <v>17115</v>
      </c>
      <c r="K54" s="134">
        <v>1</v>
      </c>
      <c r="L54" s="135">
        <f t="shared" si="6"/>
        <v>226896</v>
      </c>
      <c r="M54" s="146">
        <v>1209</v>
      </c>
      <c r="N54" s="147">
        <f t="shared" si="4"/>
        <v>170.13399503722084</v>
      </c>
      <c r="O54" s="134">
        <f t="shared" si="5"/>
        <v>187.67162944582299</v>
      </c>
      <c r="P54" s="135">
        <f t="shared" si="7"/>
        <v>111.64200165425972</v>
      </c>
      <c r="Q54" s="48"/>
      <c r="R54" s="4"/>
      <c r="S54" s="48"/>
      <c r="T54" s="48"/>
    </row>
    <row r="55" spans="1:20" ht="22.5" customHeight="1">
      <c r="A55" s="50" t="s">
        <v>66</v>
      </c>
      <c r="B55" s="133">
        <v>90946</v>
      </c>
      <c r="C55" s="134">
        <v>15019</v>
      </c>
      <c r="D55" s="134">
        <v>16828</v>
      </c>
      <c r="E55" s="134">
        <v>5001</v>
      </c>
      <c r="F55" s="134">
        <v>11499</v>
      </c>
      <c r="G55" s="134">
        <v>126650</v>
      </c>
      <c r="H55" s="134">
        <v>126630</v>
      </c>
      <c r="I55" s="134">
        <v>46430</v>
      </c>
      <c r="J55" s="134">
        <v>50303</v>
      </c>
      <c r="K55" s="134">
        <v>3059</v>
      </c>
      <c r="L55" s="135">
        <f t="shared" si="6"/>
        <v>492365</v>
      </c>
      <c r="M55" s="146">
        <v>2442</v>
      </c>
      <c r="N55" s="147">
        <f t="shared" si="4"/>
        <v>229.37428337428338</v>
      </c>
      <c r="O55" s="134">
        <f t="shared" si="5"/>
        <v>200.37100737100738</v>
      </c>
      <c r="P55" s="135">
        <f t="shared" si="7"/>
        <v>90.796396396396389</v>
      </c>
      <c r="Q55" s="48"/>
      <c r="R55" s="4"/>
      <c r="S55" s="48"/>
      <c r="T55" s="48"/>
    </row>
    <row r="56" spans="1:20" ht="22.5" customHeight="1">
      <c r="A56" s="50" t="s">
        <v>206</v>
      </c>
      <c r="B56" s="133">
        <v>45819</v>
      </c>
      <c r="C56" s="134">
        <v>42423</v>
      </c>
      <c r="D56" s="134">
        <v>25249</v>
      </c>
      <c r="E56" s="134">
        <v>692</v>
      </c>
      <c r="F56" s="134">
        <v>22255</v>
      </c>
      <c r="G56" s="134">
        <v>191681</v>
      </c>
      <c r="H56" s="134"/>
      <c r="I56" s="134">
        <v>30903</v>
      </c>
      <c r="J56" s="134">
        <v>26782</v>
      </c>
      <c r="K56" s="134"/>
      <c r="L56" s="135">
        <f t="shared" si="6"/>
        <v>385804</v>
      </c>
      <c r="M56" s="146">
        <v>2009</v>
      </c>
      <c r="N56" s="147">
        <f t="shared" si="4"/>
        <v>204.07516177202589</v>
      </c>
      <c r="O56" s="134">
        <f t="shared" ref="O56" si="8">(L56-K56)/M56</f>
        <v>192.03782976605277</v>
      </c>
      <c r="P56" s="135">
        <f>(F56+G56+(H56))/M56</f>
        <v>106.48880039820807</v>
      </c>
      <c r="Q56" s="48"/>
      <c r="R56" s="48"/>
      <c r="S56" s="48"/>
      <c r="T56" s="48"/>
    </row>
    <row r="57" spans="1:20" ht="22.5" customHeight="1">
      <c r="A57" s="49" t="s">
        <v>77</v>
      </c>
      <c r="B57" s="133">
        <v>43853</v>
      </c>
      <c r="C57" s="134">
        <v>12922</v>
      </c>
      <c r="D57" s="134">
        <v>28597</v>
      </c>
      <c r="E57" s="134">
        <v>452</v>
      </c>
      <c r="F57" s="134">
        <v>47635</v>
      </c>
      <c r="G57" s="134">
        <v>412760</v>
      </c>
      <c r="H57" s="134">
        <v>298920</v>
      </c>
      <c r="I57" s="134">
        <v>91649</v>
      </c>
      <c r="J57" s="134">
        <v>85736</v>
      </c>
      <c r="K57" s="134"/>
      <c r="L57" s="135">
        <f t="shared" si="6"/>
        <v>1022524</v>
      </c>
      <c r="M57" s="146">
        <v>3212</v>
      </c>
      <c r="N57" s="147">
        <f t="shared" si="4"/>
        <v>258.49782067247821</v>
      </c>
      <c r="O57" s="134">
        <f>(L57-K57)/M57</f>
        <v>318.34495641344955</v>
      </c>
      <c r="P57" s="135">
        <f>(F57+G57+(H57*0.48))/M57</f>
        <v>188.00641344956412</v>
      </c>
      <c r="Q57" s="38"/>
      <c r="R57" s="4"/>
      <c r="S57" s="4"/>
      <c r="T57" s="4"/>
    </row>
    <row r="58" spans="1:20" ht="22.5" customHeight="1">
      <c r="A58" s="51" t="s">
        <v>79</v>
      </c>
      <c r="B58" s="133">
        <v>14199</v>
      </c>
      <c r="C58" s="134">
        <v>2523</v>
      </c>
      <c r="D58" s="134">
        <v>3005</v>
      </c>
      <c r="E58" s="134">
        <v>98</v>
      </c>
      <c r="F58" s="134">
        <v>13553</v>
      </c>
      <c r="G58" s="134">
        <v>96416</v>
      </c>
      <c r="H58" s="134">
        <v>38793</v>
      </c>
      <c r="I58" s="134">
        <v>5306</v>
      </c>
      <c r="J58" s="134">
        <v>10827</v>
      </c>
      <c r="K58" s="134"/>
      <c r="L58" s="135">
        <f t="shared" si="6"/>
        <v>184720</v>
      </c>
      <c r="M58" s="146">
        <v>354</v>
      </c>
      <c r="N58" s="147">
        <f t="shared" si="4"/>
        <v>283.53954802259886</v>
      </c>
      <c r="O58" s="134">
        <f>(L58-K58)/M58</f>
        <v>521.80790960451975</v>
      </c>
      <c r="P58" s="135">
        <f>(F58+G58+(H58*0.48))/M58</f>
        <v>363.24757062146892</v>
      </c>
      <c r="Q58" s="38"/>
      <c r="R58" s="4"/>
      <c r="S58" s="4"/>
      <c r="T58" s="4"/>
    </row>
    <row r="59" spans="1:20" ht="22.5" customHeight="1">
      <c r="A59" s="51" t="s">
        <v>81</v>
      </c>
      <c r="B59" s="133">
        <v>4718</v>
      </c>
      <c r="C59" s="134">
        <v>19876</v>
      </c>
      <c r="D59" s="134">
        <v>18508</v>
      </c>
      <c r="E59" s="134">
        <v>923</v>
      </c>
      <c r="F59" s="134">
        <v>32828</v>
      </c>
      <c r="G59" s="134">
        <v>145709</v>
      </c>
      <c r="H59" s="134"/>
      <c r="I59" s="134">
        <v>9154</v>
      </c>
      <c r="J59" s="134">
        <v>17561</v>
      </c>
      <c r="K59" s="134"/>
      <c r="L59" s="135">
        <f t="shared" si="6"/>
        <v>249277</v>
      </c>
      <c r="M59" s="146">
        <v>807</v>
      </c>
      <c r="N59" s="147">
        <f t="shared" si="4"/>
        <v>205.12143742255267</v>
      </c>
      <c r="O59" s="134">
        <f>(L59-K59)/M59</f>
        <v>308.89343246592318</v>
      </c>
      <c r="P59" s="135">
        <f>(F59+G59+(H59))/M59</f>
        <v>221.23543990086742</v>
      </c>
      <c r="Q59" s="38"/>
      <c r="R59" s="4"/>
      <c r="S59" s="4"/>
      <c r="T59" s="4"/>
    </row>
    <row r="60" spans="1:20" ht="22.5" customHeight="1">
      <c r="A60" s="17" t="s">
        <v>295</v>
      </c>
      <c r="B60" s="133">
        <v>9910</v>
      </c>
      <c r="C60" s="134"/>
      <c r="D60" s="134">
        <v>9929</v>
      </c>
      <c r="E60" s="134"/>
      <c r="F60" s="134">
        <v>20538</v>
      </c>
      <c r="G60" s="134">
        <v>128854</v>
      </c>
      <c r="H60" s="134"/>
      <c r="I60" s="134">
        <v>13850</v>
      </c>
      <c r="J60" s="134">
        <v>20704</v>
      </c>
      <c r="K60" s="134"/>
      <c r="L60" s="135">
        <f t="shared" si="6"/>
        <v>203785</v>
      </c>
      <c r="M60" s="146">
        <v>534</v>
      </c>
      <c r="N60" s="147">
        <f t="shared" si="4"/>
        <v>189.84082397003746</v>
      </c>
      <c r="O60" s="134">
        <f t="shared" ref="O60" si="9">(L60-K60)/M60</f>
        <v>381.61985018726591</v>
      </c>
      <c r="P60" s="135">
        <f>(F60+G60+(H60))/M60</f>
        <v>279.76029962546818</v>
      </c>
      <c r="Q60" s="38"/>
      <c r="R60" s="4"/>
      <c r="S60" s="4"/>
      <c r="T60" s="4"/>
    </row>
    <row r="61" spans="1:20" ht="22.5" customHeight="1">
      <c r="A61" s="51" t="s">
        <v>82</v>
      </c>
      <c r="B61" s="133">
        <v>12229</v>
      </c>
      <c r="C61" s="134">
        <v>9204</v>
      </c>
      <c r="D61" s="134">
        <v>17026</v>
      </c>
      <c r="E61" s="134">
        <v>656</v>
      </c>
      <c r="F61" s="134">
        <v>24603</v>
      </c>
      <c r="G61" s="134">
        <v>202961</v>
      </c>
      <c r="H61" s="134">
        <v>29647</v>
      </c>
      <c r="I61" s="134">
        <v>17015</v>
      </c>
      <c r="J61" s="134">
        <v>13794</v>
      </c>
      <c r="K61" s="134"/>
      <c r="L61" s="135">
        <f t="shared" si="6"/>
        <v>327135</v>
      </c>
      <c r="M61" s="146">
        <v>567</v>
      </c>
      <c r="N61" s="147">
        <f t="shared" si="4"/>
        <v>279.83421516754851</v>
      </c>
      <c r="O61" s="134">
        <f t="shared" ref="O61:O73" si="10">(L61-K61)/M61</f>
        <v>576.95767195767201</v>
      </c>
      <c r="P61" s="135">
        <f>(F61+G61+(H61*0.48))/M61</f>
        <v>426.44543209876542</v>
      </c>
      <c r="Q61" s="38"/>
      <c r="R61" s="4"/>
      <c r="S61" s="4"/>
      <c r="T61" s="4"/>
    </row>
    <row r="62" spans="1:20" ht="22.5" customHeight="1">
      <c r="A62" s="51" t="s">
        <v>87</v>
      </c>
      <c r="B62" s="133">
        <v>217322</v>
      </c>
      <c r="C62" s="134">
        <v>24920</v>
      </c>
      <c r="D62" s="134">
        <v>58000</v>
      </c>
      <c r="E62" s="134">
        <v>528</v>
      </c>
      <c r="F62" s="134">
        <v>22864</v>
      </c>
      <c r="G62" s="134">
        <v>441578</v>
      </c>
      <c r="H62" s="134">
        <v>486117</v>
      </c>
      <c r="I62" s="134">
        <v>269550</v>
      </c>
      <c r="J62" s="134">
        <v>66854</v>
      </c>
      <c r="K62" s="134"/>
      <c r="L62" s="135">
        <f t="shared" si="6"/>
        <v>1587733</v>
      </c>
      <c r="M62" s="146">
        <v>8258</v>
      </c>
      <c r="N62" s="147">
        <f t="shared" si="4"/>
        <v>209.46645676919351</v>
      </c>
      <c r="O62" s="134">
        <f t="shared" si="10"/>
        <v>192.26604504722692</v>
      </c>
      <c r="P62" s="135">
        <f>(F62+G62+(H62*0.62))/M62</f>
        <v>92.738500847662877</v>
      </c>
      <c r="Q62" s="4"/>
      <c r="R62" s="4"/>
      <c r="S62" s="4"/>
      <c r="T62" s="4"/>
    </row>
    <row r="63" spans="1:20" ht="22.5" customHeight="1">
      <c r="A63" s="51" t="s">
        <v>91</v>
      </c>
      <c r="B63" s="133">
        <v>38953</v>
      </c>
      <c r="C63" s="134">
        <v>31228</v>
      </c>
      <c r="D63" s="134">
        <v>20595</v>
      </c>
      <c r="E63" s="134">
        <v>532</v>
      </c>
      <c r="F63" s="134">
        <v>72285</v>
      </c>
      <c r="G63" s="134">
        <v>276450</v>
      </c>
      <c r="H63" s="134"/>
      <c r="I63" s="134"/>
      <c r="J63" s="134">
        <v>116007</v>
      </c>
      <c r="K63" s="134"/>
      <c r="L63" s="135">
        <f t="shared" si="6"/>
        <v>556050</v>
      </c>
      <c r="M63" s="146">
        <v>2513</v>
      </c>
      <c r="N63" s="147">
        <f t="shared" si="4"/>
        <v>234.06207719856744</v>
      </c>
      <c r="O63" s="134">
        <f t="shared" si="10"/>
        <v>221.26939912455234</v>
      </c>
      <c r="P63" s="135">
        <f>(F63+G63+(H63))/M63</f>
        <v>138.77238360525268</v>
      </c>
      <c r="Q63" s="4"/>
      <c r="R63" s="4"/>
      <c r="S63" s="4"/>
      <c r="T63" s="4"/>
    </row>
    <row r="64" spans="1:20" ht="22.5" customHeight="1">
      <c r="A64" s="51" t="s">
        <v>93</v>
      </c>
      <c r="B64" s="133">
        <v>67149</v>
      </c>
      <c r="C64" s="134">
        <v>6921</v>
      </c>
      <c r="D64" s="134">
        <v>29736</v>
      </c>
      <c r="E64" s="134">
        <v>247</v>
      </c>
      <c r="F64" s="134">
        <v>23568</v>
      </c>
      <c r="G64" s="134">
        <v>186697</v>
      </c>
      <c r="H64" s="134">
        <v>264272</v>
      </c>
      <c r="I64" s="134">
        <v>46185</v>
      </c>
      <c r="J64" s="134">
        <v>88274</v>
      </c>
      <c r="K64" s="134"/>
      <c r="L64" s="135">
        <f t="shared" si="6"/>
        <v>713049</v>
      </c>
      <c r="M64" s="146">
        <v>3044</v>
      </c>
      <c r="N64" s="147">
        <f t="shared" si="4"/>
        <v>234.23587385019712</v>
      </c>
      <c r="O64" s="134">
        <f t="shared" si="10"/>
        <v>234.24737187910645</v>
      </c>
      <c r="P64" s="135">
        <f t="shared" ref="P64:P66" si="11">(F64+G64+(H64*0.62))/M64</f>
        <v>122.90198423127464</v>
      </c>
      <c r="Q64" s="4"/>
      <c r="R64" s="4"/>
      <c r="S64" s="4"/>
      <c r="T64" s="4"/>
    </row>
    <row r="65" spans="1:25" ht="22.5" customHeight="1">
      <c r="A65" s="51" t="s">
        <v>97</v>
      </c>
      <c r="B65" s="133">
        <v>44889</v>
      </c>
      <c r="C65" s="134">
        <v>16439</v>
      </c>
      <c r="D65" s="134">
        <v>16622</v>
      </c>
      <c r="E65" s="134">
        <v>2357</v>
      </c>
      <c r="F65" s="134">
        <v>10908</v>
      </c>
      <c r="G65" s="134">
        <v>154937</v>
      </c>
      <c r="H65" s="134">
        <v>114564</v>
      </c>
      <c r="I65" s="134">
        <v>50334</v>
      </c>
      <c r="J65" s="134">
        <v>17790</v>
      </c>
      <c r="K65" s="134">
        <v>185</v>
      </c>
      <c r="L65" s="135">
        <f t="shared" si="6"/>
        <v>429025</v>
      </c>
      <c r="M65" s="146">
        <v>2175</v>
      </c>
      <c r="N65" s="147">
        <f t="shared" si="4"/>
        <v>207.13241379310344</v>
      </c>
      <c r="O65" s="134">
        <f t="shared" si="10"/>
        <v>197.16781609195402</v>
      </c>
      <c r="P65" s="135">
        <f t="shared" si="11"/>
        <v>108.90789885057471</v>
      </c>
      <c r="Q65" s="4"/>
      <c r="R65" s="4"/>
      <c r="S65" s="4"/>
      <c r="T65" s="4"/>
    </row>
    <row r="66" spans="1:25" ht="22.5" customHeight="1">
      <c r="A66" s="51" t="s">
        <v>100</v>
      </c>
      <c r="B66" s="133">
        <v>39021</v>
      </c>
      <c r="C66" s="134"/>
      <c r="D66" s="134">
        <v>4865</v>
      </c>
      <c r="E66" s="134">
        <v>314</v>
      </c>
      <c r="F66" s="134">
        <v>35875</v>
      </c>
      <c r="G66" s="134">
        <v>137365</v>
      </c>
      <c r="H66" s="134">
        <v>149151</v>
      </c>
      <c r="I66" s="134">
        <v>27985</v>
      </c>
      <c r="J66" s="134">
        <v>36156</v>
      </c>
      <c r="K66" s="134">
        <v>1550</v>
      </c>
      <c r="L66" s="135">
        <f t="shared" si="6"/>
        <v>432282</v>
      </c>
      <c r="M66" s="146">
        <v>1581</v>
      </c>
      <c r="N66" s="147">
        <f t="shared" si="4"/>
        <v>265.66919671094246</v>
      </c>
      <c r="O66" s="134">
        <f t="shared" si="10"/>
        <v>272.44275774826059</v>
      </c>
      <c r="P66" s="135">
        <f t="shared" si="11"/>
        <v>168.06680581910183</v>
      </c>
      <c r="Q66" s="4"/>
      <c r="R66" s="4"/>
      <c r="S66" s="4"/>
      <c r="T66" s="4"/>
    </row>
    <row r="67" spans="1:25" ht="22.5" customHeight="1">
      <c r="A67" s="51" t="s">
        <v>103</v>
      </c>
      <c r="B67" s="133">
        <v>14683</v>
      </c>
      <c r="C67" s="134">
        <v>4513</v>
      </c>
      <c r="D67" s="134">
        <v>965</v>
      </c>
      <c r="E67" s="134">
        <v>376</v>
      </c>
      <c r="F67" s="134">
        <v>10569</v>
      </c>
      <c r="G67" s="134">
        <v>60869</v>
      </c>
      <c r="H67" s="134"/>
      <c r="I67" s="134">
        <v>6712</v>
      </c>
      <c r="J67" s="134">
        <v>8618</v>
      </c>
      <c r="K67" s="134"/>
      <c r="L67" s="135">
        <f t="shared" si="6"/>
        <v>107305</v>
      </c>
      <c r="M67" s="146">
        <v>490</v>
      </c>
      <c r="N67" s="147">
        <f t="shared" si="4"/>
        <v>188.66530612244898</v>
      </c>
      <c r="O67" s="134">
        <f t="shared" si="10"/>
        <v>218.98979591836735</v>
      </c>
      <c r="P67" s="135">
        <f>(F67+G67+(H67))/M67</f>
        <v>145.79183673469387</v>
      </c>
      <c r="Q67" s="4"/>
      <c r="R67" s="4"/>
      <c r="S67" s="4"/>
      <c r="T67" s="4"/>
    </row>
    <row r="68" spans="1:25" ht="22.5" customHeight="1">
      <c r="A68" s="51" t="s">
        <v>106</v>
      </c>
      <c r="B68" s="133">
        <v>27174</v>
      </c>
      <c r="C68" s="134">
        <v>17846</v>
      </c>
      <c r="D68" s="134">
        <v>25016</v>
      </c>
      <c r="E68" s="134">
        <v>2743</v>
      </c>
      <c r="F68" s="134">
        <v>16076</v>
      </c>
      <c r="G68" s="134">
        <v>107457</v>
      </c>
      <c r="H68" s="134"/>
      <c r="I68" s="134"/>
      <c r="J68" s="134">
        <v>71485</v>
      </c>
      <c r="K68" s="134"/>
      <c r="L68" s="135">
        <f t="shared" si="6"/>
        <v>267797</v>
      </c>
      <c r="M68" s="146">
        <v>1337</v>
      </c>
      <c r="N68" s="147">
        <f t="shared" si="4"/>
        <v>204.37247569184743</v>
      </c>
      <c r="O68" s="134">
        <f t="shared" si="10"/>
        <v>200.29693343305908</v>
      </c>
      <c r="P68" s="135">
        <f>(F68+G68+(H68))/M68</f>
        <v>92.395661929693347</v>
      </c>
      <c r="Q68" s="4"/>
      <c r="R68" s="4"/>
      <c r="S68" s="4"/>
      <c r="T68" s="4"/>
    </row>
    <row r="69" spans="1:25" ht="22.5" customHeight="1">
      <c r="A69" s="51" t="s">
        <v>111</v>
      </c>
      <c r="B69" s="133">
        <v>17979</v>
      </c>
      <c r="C69" s="134">
        <v>9411</v>
      </c>
      <c r="D69" s="134">
        <v>8942</v>
      </c>
      <c r="E69" s="134">
        <v>1853</v>
      </c>
      <c r="F69" s="134">
        <v>7378</v>
      </c>
      <c r="G69" s="134">
        <v>86027</v>
      </c>
      <c r="H69" s="134"/>
      <c r="I69" s="134">
        <v>26930</v>
      </c>
      <c r="J69" s="134">
        <v>16869</v>
      </c>
      <c r="K69" s="134">
        <v>1602</v>
      </c>
      <c r="L69" s="135">
        <f t="shared" si="6"/>
        <v>176991</v>
      </c>
      <c r="M69" s="146">
        <v>745</v>
      </c>
      <c r="N69" s="147">
        <f t="shared" si="4"/>
        <v>246.06711409395973</v>
      </c>
      <c r="O69" s="134">
        <f t="shared" si="10"/>
        <v>235.42147651006712</v>
      </c>
      <c r="P69" s="135">
        <f>(F69+G69+(H69))/M69</f>
        <v>125.3758389261745</v>
      </c>
    </row>
    <row r="70" spans="1:25" ht="22.5" customHeight="1">
      <c r="A70" s="52" t="s">
        <v>113</v>
      </c>
      <c r="B70" s="133">
        <v>234275</v>
      </c>
      <c r="C70" s="134">
        <v>27216</v>
      </c>
      <c r="D70" s="134">
        <v>117625</v>
      </c>
      <c r="E70" s="134">
        <v>140</v>
      </c>
      <c r="F70" s="134">
        <v>107387</v>
      </c>
      <c r="G70" s="134">
        <v>976648</v>
      </c>
      <c r="H70" s="134">
        <v>1144441</v>
      </c>
      <c r="I70" s="134">
        <v>317947</v>
      </c>
      <c r="J70" s="134">
        <v>107394</v>
      </c>
      <c r="K70" s="134">
        <v>537</v>
      </c>
      <c r="L70" s="135">
        <f t="shared" si="6"/>
        <v>3033610</v>
      </c>
      <c r="M70" s="146">
        <v>14207</v>
      </c>
      <c r="N70" s="147">
        <f t="shared" si="4"/>
        <v>207.92405152389668</v>
      </c>
      <c r="O70" s="134">
        <f t="shared" si="10"/>
        <v>213.49144787780671</v>
      </c>
      <c r="P70" s="135">
        <f>(F70+G70+(H70*0.7))/M70</f>
        <v>132.69118744280988</v>
      </c>
      <c r="R70" s="4"/>
      <c r="Y70" s="1" ph="1"/>
    </row>
    <row r="71" spans="1:25" ht="22.5" customHeight="1">
      <c r="A71" s="52" t="s">
        <v>116</v>
      </c>
      <c r="B71" s="133">
        <v>231520</v>
      </c>
      <c r="C71" s="134"/>
      <c r="D71" s="134">
        <v>202168</v>
      </c>
      <c r="E71" s="134"/>
      <c r="F71" s="134">
        <v>87345</v>
      </c>
      <c r="G71" s="134">
        <v>870697</v>
      </c>
      <c r="H71" s="134">
        <v>408994</v>
      </c>
      <c r="I71" s="134">
        <v>375157</v>
      </c>
      <c r="J71" s="134">
        <v>138493</v>
      </c>
      <c r="K71" s="134">
        <v>5437</v>
      </c>
      <c r="L71" s="135">
        <f t="shared" si="6"/>
        <v>2319811</v>
      </c>
      <c r="M71" s="146">
        <v>10832</v>
      </c>
      <c r="N71" s="147">
        <f t="shared" si="4"/>
        <v>220.41386632200886</v>
      </c>
      <c r="O71" s="134">
        <f t="shared" si="10"/>
        <v>213.66081979320532</v>
      </c>
      <c r="P71" s="135">
        <f>(F71+G71+(H71*0.7))/M71</f>
        <v>114.8760893648449</v>
      </c>
      <c r="R71" s="4"/>
    </row>
    <row r="72" spans="1:25" ht="22.5" customHeight="1">
      <c r="A72" s="52" t="s">
        <v>120</v>
      </c>
      <c r="B72" s="133">
        <v>52639</v>
      </c>
      <c r="C72" s="134">
        <v>5232</v>
      </c>
      <c r="D72" s="134">
        <v>17773</v>
      </c>
      <c r="E72" s="134">
        <v>250</v>
      </c>
      <c r="F72" s="134">
        <v>28465</v>
      </c>
      <c r="G72" s="134">
        <v>212860</v>
      </c>
      <c r="H72" s="134">
        <v>164180</v>
      </c>
      <c r="I72" s="134">
        <v>23291</v>
      </c>
      <c r="J72" s="134">
        <v>41524</v>
      </c>
      <c r="K72" s="134"/>
      <c r="L72" s="135">
        <f t="shared" si="6"/>
        <v>546214</v>
      </c>
      <c r="M72" s="146">
        <v>2451</v>
      </c>
      <c r="N72" s="147">
        <f t="shared" si="4"/>
        <v>202.54589963280293</v>
      </c>
      <c r="O72" s="134">
        <f t="shared" si="10"/>
        <v>222.85352917176664</v>
      </c>
      <c r="P72" s="135">
        <f>(F72+G72+(H72*0.7))/M72</f>
        <v>145.34924520603835</v>
      </c>
      <c r="R72" s="4"/>
    </row>
    <row r="73" spans="1:25" ht="22.5" customHeight="1">
      <c r="A73" s="51" t="s">
        <v>122</v>
      </c>
      <c r="B73" s="133">
        <v>22653</v>
      </c>
      <c r="C73" s="134">
        <v>24756</v>
      </c>
      <c r="D73" s="134">
        <v>25904</v>
      </c>
      <c r="E73" s="134">
        <v>645</v>
      </c>
      <c r="F73" s="134">
        <v>32016</v>
      </c>
      <c r="G73" s="134">
        <v>191937</v>
      </c>
      <c r="H73" s="134"/>
      <c r="I73" s="134">
        <v>33180</v>
      </c>
      <c r="J73" s="134">
        <v>32991</v>
      </c>
      <c r="K73" s="134">
        <v>30759</v>
      </c>
      <c r="L73" s="135">
        <f t="shared" si="6"/>
        <v>394841</v>
      </c>
      <c r="M73" s="146">
        <v>1206</v>
      </c>
      <c r="N73" s="147">
        <f t="shared" si="4"/>
        <v>271.56965174129351</v>
      </c>
      <c r="O73" s="134">
        <f t="shared" si="10"/>
        <v>301.89220563847431</v>
      </c>
      <c r="P73" s="135">
        <f>(F73+G73+(H73))/M73</f>
        <v>185.69900497512438</v>
      </c>
    </row>
    <row r="74" spans="1:25" ht="15" customHeight="1">
      <c r="A74" s="53" t="s">
        <v>207</v>
      </c>
      <c r="B74" s="139">
        <f>SUM(B45:B73)</f>
        <v>2709393</v>
      </c>
      <c r="C74" s="140">
        <f>SUM(C45:C73)</f>
        <v>488834</v>
      </c>
      <c r="D74" s="140">
        <f t="shared" ref="D74:I74" si="12">SUM(D45:D73)</f>
        <v>1053053</v>
      </c>
      <c r="E74" s="140">
        <f t="shared" si="12"/>
        <v>55007</v>
      </c>
      <c r="F74" s="140">
        <f t="shared" si="12"/>
        <v>1110550</v>
      </c>
      <c r="G74" s="140">
        <f t="shared" si="12"/>
        <v>9156497</v>
      </c>
      <c r="H74" s="140">
        <f t="shared" si="12"/>
        <v>5129448</v>
      </c>
      <c r="I74" s="140">
        <f t="shared" si="12"/>
        <v>2315392</v>
      </c>
      <c r="J74" s="140">
        <f t="shared" ref="J74" si="13">SUM(J45:J73)</f>
        <v>1878910</v>
      </c>
      <c r="K74" s="140">
        <f>SUM(K45:K73)</f>
        <v>66274</v>
      </c>
      <c r="L74" s="141">
        <f>SUM(L45:L73)</f>
        <v>23963358</v>
      </c>
      <c r="M74" s="148">
        <f>SUM(M45:M73)</f>
        <v>108158</v>
      </c>
      <c r="N74" s="149">
        <f>AVERAGE(N45:N73)</f>
        <v>222.62899009666668</v>
      </c>
      <c r="O74" s="140">
        <f>AVERAGE(O45:O73)</f>
        <v>258.59905157738632</v>
      </c>
      <c r="P74" s="141">
        <f>AVERAGE(P45:P73)</f>
        <v>158.43280768548274</v>
      </c>
    </row>
    <row r="75" spans="1:25" ht="15" customHeight="1">
      <c r="A75" s="1" t="s">
        <v>212</v>
      </c>
    </row>
  </sheetData>
  <sheetProtection selectLockedCells="1" selectUnlockedCells="1"/>
  <mergeCells count="9">
    <mergeCell ref="L5:L6"/>
    <mergeCell ref="M42:M43"/>
    <mergeCell ref="A3:A6"/>
    <mergeCell ref="A41:A44"/>
    <mergeCell ref="D5:D6"/>
    <mergeCell ref="F4:F5"/>
    <mergeCell ref="J5:J6"/>
    <mergeCell ref="K5:K6"/>
    <mergeCell ref="I5:I6"/>
  </mergeCells>
  <phoneticPr fontId="21"/>
  <pageMargins left="0.39370078740157483" right="0.39370078740157483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Normal="100" zoomScaleSheetLayoutView="70" workbookViewId="0">
      <selection activeCell="C10" sqref="C10"/>
    </sheetView>
  </sheetViews>
  <sheetFormatPr defaultColWidth="8.5703125" defaultRowHeight="15" customHeight="1"/>
  <cols>
    <col min="1" max="1" width="16.42578125" style="71" customWidth="1"/>
    <col min="2" max="2" width="12.140625" style="71" customWidth="1"/>
    <col min="3" max="3" width="11.42578125" style="71" customWidth="1"/>
    <col min="4" max="4" width="8.5703125" style="71" customWidth="1"/>
    <col min="5" max="6" width="10" style="71" customWidth="1"/>
    <col min="7" max="7" width="8.5703125" style="71" customWidth="1"/>
    <col min="8" max="9" width="11.42578125" style="71" customWidth="1"/>
    <col min="10" max="16384" width="8.5703125" style="71"/>
  </cols>
  <sheetData>
    <row r="1" spans="1:12" ht="15" customHeight="1">
      <c r="A1" s="4" t="s">
        <v>242</v>
      </c>
      <c r="B1" s="4"/>
      <c r="C1" s="4"/>
      <c r="D1" s="4"/>
      <c r="E1" s="4"/>
      <c r="F1" s="4"/>
      <c r="G1" s="4"/>
      <c r="H1" s="4"/>
      <c r="I1" s="4"/>
    </row>
    <row r="2" spans="1:12" ht="15" customHeight="1">
      <c r="A2" s="4"/>
      <c r="B2" s="4"/>
      <c r="C2" s="4"/>
      <c r="D2" s="4"/>
      <c r="E2" s="4"/>
      <c r="F2" s="4"/>
      <c r="G2" s="4"/>
      <c r="H2" s="4"/>
      <c r="I2" s="4"/>
    </row>
    <row r="3" spans="1:12" ht="15" customHeight="1">
      <c r="A3" s="183" t="s">
        <v>215</v>
      </c>
      <c r="B3" s="187" t="s">
        <v>225</v>
      </c>
      <c r="C3" s="190" t="s">
        <v>226</v>
      </c>
      <c r="D3" s="230" t="s">
        <v>227</v>
      </c>
      <c r="E3" s="230"/>
      <c r="F3" s="218" t="s">
        <v>228</v>
      </c>
      <c r="G3" s="231" t="s">
        <v>229</v>
      </c>
      <c r="H3" s="232" t="s">
        <v>230</v>
      </c>
      <c r="I3" s="232"/>
    </row>
    <row r="4" spans="1:12" ht="15" customHeight="1">
      <c r="A4" s="184"/>
      <c r="B4" s="187"/>
      <c r="C4" s="190"/>
      <c r="D4" s="93" t="s">
        <v>231</v>
      </c>
      <c r="E4" s="93" t="s">
        <v>232</v>
      </c>
      <c r="F4" s="218"/>
      <c r="G4" s="231"/>
      <c r="H4" s="232"/>
      <c r="I4" s="232"/>
    </row>
    <row r="5" spans="1:12" ht="15" customHeight="1">
      <c r="A5" s="185"/>
      <c r="B5" s="187"/>
      <c r="C5" s="190"/>
      <c r="D5" s="72" t="s">
        <v>128</v>
      </c>
      <c r="E5" s="72" t="s">
        <v>233</v>
      </c>
      <c r="F5" s="72" t="s">
        <v>233</v>
      </c>
      <c r="G5" s="72" t="s">
        <v>233</v>
      </c>
      <c r="H5" s="91" t="s">
        <v>234</v>
      </c>
      <c r="I5" s="73" t="s">
        <v>235</v>
      </c>
    </row>
    <row r="6" spans="1:12" ht="22.5" customHeight="1">
      <c r="A6" s="74" t="s">
        <v>27</v>
      </c>
      <c r="B6" s="150">
        <v>43739</v>
      </c>
      <c r="C6" s="151" t="s">
        <v>236</v>
      </c>
      <c r="D6" s="151" t="s">
        <v>35</v>
      </c>
      <c r="E6" s="152">
        <v>972</v>
      </c>
      <c r="F6" s="152">
        <v>41</v>
      </c>
      <c r="G6" s="151" t="s">
        <v>35</v>
      </c>
      <c r="H6" s="152">
        <v>1408</v>
      </c>
      <c r="I6" s="153">
        <v>3509</v>
      </c>
    </row>
    <row r="7" spans="1:12" ht="22.5" customHeight="1">
      <c r="A7" s="75" t="s">
        <v>31</v>
      </c>
      <c r="B7" s="154">
        <v>43739</v>
      </c>
      <c r="C7" s="13" t="s">
        <v>236</v>
      </c>
      <c r="D7" s="13" t="s">
        <v>35</v>
      </c>
      <c r="E7" s="155">
        <v>561</v>
      </c>
      <c r="F7" s="155">
        <v>176</v>
      </c>
      <c r="G7" s="13" t="s">
        <v>35</v>
      </c>
      <c r="H7" s="155">
        <v>1991</v>
      </c>
      <c r="I7" s="156">
        <v>3751</v>
      </c>
      <c r="K7" s="157"/>
      <c r="L7" s="157"/>
    </row>
    <row r="8" spans="1:12" ht="22.5" customHeight="1">
      <c r="A8" s="75" t="s">
        <v>33</v>
      </c>
      <c r="B8" s="154">
        <v>43739</v>
      </c>
      <c r="C8" s="13" t="s">
        <v>236</v>
      </c>
      <c r="D8" s="13" t="s">
        <v>35</v>
      </c>
      <c r="E8" s="155">
        <v>770</v>
      </c>
      <c r="F8" s="155">
        <v>143</v>
      </c>
      <c r="G8" s="13" t="s">
        <v>35</v>
      </c>
      <c r="H8" s="155">
        <v>2200</v>
      </c>
      <c r="I8" s="156">
        <v>3795</v>
      </c>
    </row>
    <row r="9" spans="1:12" ht="22.5" customHeight="1">
      <c r="A9" s="75" t="s">
        <v>36</v>
      </c>
      <c r="B9" s="154">
        <v>43739</v>
      </c>
      <c r="C9" s="13" t="s">
        <v>236</v>
      </c>
      <c r="D9" s="13" t="s">
        <v>35</v>
      </c>
      <c r="E9" s="155">
        <v>880</v>
      </c>
      <c r="F9" s="155">
        <v>110</v>
      </c>
      <c r="G9" s="13" t="s">
        <v>35</v>
      </c>
      <c r="H9" s="155">
        <v>1980</v>
      </c>
      <c r="I9" s="156">
        <v>4070</v>
      </c>
    </row>
    <row r="10" spans="1:12" ht="22.5" customHeight="1">
      <c r="A10" s="75" t="s">
        <v>40</v>
      </c>
      <c r="B10" s="154">
        <v>43739</v>
      </c>
      <c r="C10" s="13" t="s">
        <v>236</v>
      </c>
      <c r="D10" s="13" t="s">
        <v>35</v>
      </c>
      <c r="E10" s="155">
        <v>880</v>
      </c>
      <c r="F10" s="155">
        <v>110</v>
      </c>
      <c r="G10" s="13" t="s">
        <v>35</v>
      </c>
      <c r="H10" s="155">
        <v>1980</v>
      </c>
      <c r="I10" s="156">
        <v>4070</v>
      </c>
    </row>
    <row r="11" spans="1:12" ht="22.5" customHeight="1">
      <c r="A11" s="75" t="s">
        <v>45</v>
      </c>
      <c r="B11" s="154">
        <v>43739</v>
      </c>
      <c r="C11" s="13" t="s">
        <v>236</v>
      </c>
      <c r="D11" s="13" t="s">
        <v>35</v>
      </c>
      <c r="E11" s="155">
        <v>770</v>
      </c>
      <c r="F11" s="155">
        <v>55</v>
      </c>
      <c r="G11" s="13" t="s">
        <v>35</v>
      </c>
      <c r="H11" s="155">
        <v>1870</v>
      </c>
      <c r="I11" s="156">
        <v>3850</v>
      </c>
    </row>
    <row r="12" spans="1:12" ht="22.5" customHeight="1">
      <c r="A12" s="75" t="s">
        <v>50</v>
      </c>
      <c r="B12" s="154">
        <v>43739</v>
      </c>
      <c r="C12" s="13" t="s">
        <v>236</v>
      </c>
      <c r="D12" s="158">
        <v>8</v>
      </c>
      <c r="E12" s="155">
        <v>1540</v>
      </c>
      <c r="F12" s="155">
        <v>187</v>
      </c>
      <c r="G12" s="13" t="s">
        <v>35</v>
      </c>
      <c r="H12" s="155">
        <v>1914</v>
      </c>
      <c r="I12" s="156">
        <v>3784</v>
      </c>
    </row>
    <row r="13" spans="1:12" ht="22.5" customHeight="1">
      <c r="A13" s="75" t="s">
        <v>54</v>
      </c>
      <c r="B13" s="154">
        <v>43739</v>
      </c>
      <c r="C13" s="13" t="s">
        <v>236</v>
      </c>
      <c r="D13" s="99">
        <v>10</v>
      </c>
      <c r="E13" s="155">
        <v>2130</v>
      </c>
      <c r="F13" s="155">
        <v>213</v>
      </c>
      <c r="G13" s="13" t="s">
        <v>35</v>
      </c>
      <c r="H13" s="155">
        <v>2130</v>
      </c>
      <c r="I13" s="156">
        <v>4260</v>
      </c>
    </row>
    <row r="14" spans="1:12" ht="22.5" customHeight="1">
      <c r="A14" s="75" t="s">
        <v>57</v>
      </c>
      <c r="B14" s="154">
        <v>43739</v>
      </c>
      <c r="C14" s="13" t="s">
        <v>237</v>
      </c>
      <c r="D14" s="99">
        <v>10</v>
      </c>
      <c r="E14" s="155">
        <v>1925</v>
      </c>
      <c r="F14" s="155">
        <v>253</v>
      </c>
      <c r="G14" s="99">
        <v>132</v>
      </c>
      <c r="H14" s="155">
        <v>2057</v>
      </c>
      <c r="I14" s="156">
        <v>4587</v>
      </c>
    </row>
    <row r="15" spans="1:12" ht="22.5" customHeight="1">
      <c r="A15" s="75" t="s">
        <v>62</v>
      </c>
      <c r="B15" s="154">
        <v>43739</v>
      </c>
      <c r="C15" s="13" t="s">
        <v>238</v>
      </c>
      <c r="D15" s="99">
        <v>5</v>
      </c>
      <c r="E15" s="155">
        <v>1980</v>
      </c>
      <c r="F15" s="155">
        <v>88</v>
      </c>
      <c r="G15" s="13" t="s">
        <v>35</v>
      </c>
      <c r="H15" s="155">
        <v>2420</v>
      </c>
      <c r="I15" s="156">
        <v>5060</v>
      </c>
      <c r="K15" s="157"/>
      <c r="L15" s="157"/>
    </row>
    <row r="16" spans="1:12" ht="22.5" customHeight="1">
      <c r="A16" s="76" t="s">
        <v>66</v>
      </c>
      <c r="B16" s="154">
        <v>43739</v>
      </c>
      <c r="C16" s="13" t="s">
        <v>236</v>
      </c>
      <c r="D16" s="13" t="s">
        <v>35</v>
      </c>
      <c r="E16" s="155">
        <v>520</v>
      </c>
      <c r="F16" s="155">
        <v>170</v>
      </c>
      <c r="G16" s="13" t="s">
        <v>35</v>
      </c>
      <c r="H16" s="155">
        <v>2280</v>
      </c>
      <c r="I16" s="156">
        <v>4700</v>
      </c>
    </row>
    <row r="17" spans="1:12" ht="22.5" customHeight="1">
      <c r="A17" s="76" t="s">
        <v>239</v>
      </c>
      <c r="B17" s="154">
        <v>43739</v>
      </c>
      <c r="C17" s="13" t="s">
        <v>237</v>
      </c>
      <c r="D17" s="99">
        <v>7</v>
      </c>
      <c r="E17" s="155">
        <v>1540</v>
      </c>
      <c r="F17" s="155">
        <v>220</v>
      </c>
      <c r="G17" s="13" t="s">
        <v>35</v>
      </c>
      <c r="H17" s="155">
        <v>2200</v>
      </c>
      <c r="I17" s="156">
        <v>4400</v>
      </c>
    </row>
    <row r="18" spans="1:12" ht="22.5" customHeight="1">
      <c r="A18" s="75" t="s">
        <v>77</v>
      </c>
      <c r="B18" s="154">
        <v>43739</v>
      </c>
      <c r="C18" s="13" t="s">
        <v>237</v>
      </c>
      <c r="D18" s="13" t="s">
        <v>35</v>
      </c>
      <c r="E18" s="155">
        <v>1155</v>
      </c>
      <c r="F18" s="155">
        <v>66</v>
      </c>
      <c r="G18" s="13" t="s">
        <v>35</v>
      </c>
      <c r="H18" s="155">
        <v>1815</v>
      </c>
      <c r="I18" s="156">
        <v>4620</v>
      </c>
    </row>
    <row r="19" spans="1:12" ht="22.5" customHeight="1">
      <c r="A19" s="75" t="s">
        <v>79</v>
      </c>
      <c r="B19" s="154">
        <v>43739</v>
      </c>
      <c r="C19" s="14" t="s">
        <v>292</v>
      </c>
      <c r="D19" s="99">
        <v>10</v>
      </c>
      <c r="E19" s="155">
        <v>2520</v>
      </c>
      <c r="F19" s="155">
        <v>264</v>
      </c>
      <c r="G19" s="99">
        <v>110</v>
      </c>
      <c r="H19" s="155">
        <v>2630</v>
      </c>
      <c r="I19" s="156">
        <v>5270</v>
      </c>
      <c r="K19" s="157"/>
      <c r="L19" s="157"/>
    </row>
    <row r="20" spans="1:12" ht="22.5" customHeight="1">
      <c r="A20" s="75" t="s">
        <v>81</v>
      </c>
      <c r="B20" s="154">
        <v>43739</v>
      </c>
      <c r="C20" s="13" t="s">
        <v>236</v>
      </c>
      <c r="D20" s="99">
        <v>5</v>
      </c>
      <c r="E20" s="155">
        <v>1040</v>
      </c>
      <c r="F20" s="155">
        <v>230</v>
      </c>
      <c r="G20" s="13" t="s">
        <v>35</v>
      </c>
      <c r="H20" s="155">
        <v>2190</v>
      </c>
      <c r="I20" s="156">
        <v>4490</v>
      </c>
    </row>
    <row r="21" spans="1:12" ht="22.5" customHeight="1">
      <c r="A21" s="17" t="s">
        <v>295</v>
      </c>
      <c r="B21" s="154">
        <v>43739</v>
      </c>
      <c r="C21" s="13" t="s">
        <v>236</v>
      </c>
      <c r="D21" s="99">
        <v>10</v>
      </c>
      <c r="E21" s="155">
        <v>1650</v>
      </c>
      <c r="F21" s="155">
        <v>209</v>
      </c>
      <c r="G21" s="99">
        <v>110</v>
      </c>
      <c r="H21" s="155">
        <v>1760</v>
      </c>
      <c r="I21" s="156">
        <v>3850</v>
      </c>
    </row>
    <row r="22" spans="1:12" ht="22.5" customHeight="1">
      <c r="A22" s="75" t="s">
        <v>82</v>
      </c>
      <c r="B22" s="154">
        <v>43739</v>
      </c>
      <c r="C22" s="13" t="s">
        <v>237</v>
      </c>
      <c r="D22" s="99">
        <v>10</v>
      </c>
      <c r="E22" s="155">
        <v>2354</v>
      </c>
      <c r="F22" s="155">
        <v>275</v>
      </c>
      <c r="G22" s="99">
        <v>121</v>
      </c>
      <c r="H22" s="155">
        <v>2475</v>
      </c>
      <c r="I22" s="156">
        <v>5225</v>
      </c>
    </row>
    <row r="23" spans="1:12" ht="22.5" customHeight="1">
      <c r="A23" s="75" t="s">
        <v>87</v>
      </c>
      <c r="B23" s="154">
        <v>43739</v>
      </c>
      <c r="C23" s="13" t="s">
        <v>236</v>
      </c>
      <c r="D23" s="13" t="s">
        <v>35</v>
      </c>
      <c r="E23" s="155">
        <v>864</v>
      </c>
      <c r="F23" s="155">
        <v>108</v>
      </c>
      <c r="G23" s="13" t="s">
        <v>35</v>
      </c>
      <c r="H23" s="155">
        <v>1925</v>
      </c>
      <c r="I23" s="156">
        <v>3355</v>
      </c>
    </row>
    <row r="24" spans="1:12" ht="22.5" customHeight="1">
      <c r="A24" s="75" t="s">
        <v>91</v>
      </c>
      <c r="B24" s="154">
        <v>43739</v>
      </c>
      <c r="C24" s="13" t="s">
        <v>236</v>
      </c>
      <c r="D24" s="13" t="s">
        <v>35</v>
      </c>
      <c r="E24" s="155">
        <v>972</v>
      </c>
      <c r="F24" s="155">
        <v>162</v>
      </c>
      <c r="G24" s="13" t="s">
        <v>35</v>
      </c>
      <c r="H24" s="155">
        <v>2592</v>
      </c>
      <c r="I24" s="156">
        <v>4212</v>
      </c>
    </row>
    <row r="25" spans="1:12" ht="22.5" customHeight="1">
      <c r="A25" s="75" t="s">
        <v>93</v>
      </c>
      <c r="B25" s="154">
        <v>43739</v>
      </c>
      <c r="C25" s="13" t="s">
        <v>237</v>
      </c>
      <c r="D25" s="99">
        <v>8</v>
      </c>
      <c r="E25" s="155">
        <v>1936</v>
      </c>
      <c r="F25" s="155">
        <v>242</v>
      </c>
      <c r="G25" s="13" t="s">
        <v>35</v>
      </c>
      <c r="H25" s="155">
        <v>2420</v>
      </c>
      <c r="I25" s="156">
        <v>4840</v>
      </c>
    </row>
    <row r="26" spans="1:12" ht="22.5" customHeight="1">
      <c r="A26" s="75" t="s">
        <v>97</v>
      </c>
      <c r="B26" s="154">
        <v>43739</v>
      </c>
      <c r="C26" s="13" t="s">
        <v>236</v>
      </c>
      <c r="D26" s="13" t="s">
        <v>35</v>
      </c>
      <c r="E26" s="155">
        <v>660</v>
      </c>
      <c r="F26" s="155">
        <v>143</v>
      </c>
      <c r="G26" s="13" t="s">
        <v>35</v>
      </c>
      <c r="H26" s="155">
        <v>2090</v>
      </c>
      <c r="I26" s="156">
        <v>3850</v>
      </c>
    </row>
    <row r="27" spans="1:12" ht="22.5" customHeight="1">
      <c r="A27" s="75" t="s">
        <v>100</v>
      </c>
      <c r="B27" s="154">
        <v>43739</v>
      </c>
      <c r="C27" s="13" t="s">
        <v>236</v>
      </c>
      <c r="D27" s="13" t="s">
        <v>35</v>
      </c>
      <c r="E27" s="155">
        <v>1012</v>
      </c>
      <c r="F27" s="155">
        <v>184</v>
      </c>
      <c r="G27" s="13" t="s">
        <v>35</v>
      </c>
      <c r="H27" s="155">
        <v>2860</v>
      </c>
      <c r="I27" s="156">
        <v>5280</v>
      </c>
    </row>
    <row r="28" spans="1:12" ht="22.5" customHeight="1">
      <c r="A28" s="75" t="s">
        <v>103</v>
      </c>
      <c r="B28" s="154">
        <v>43739</v>
      </c>
      <c r="C28" s="13" t="s">
        <v>237</v>
      </c>
      <c r="D28" s="99">
        <v>8</v>
      </c>
      <c r="E28" s="155">
        <v>1430</v>
      </c>
      <c r="F28" s="155">
        <v>187</v>
      </c>
      <c r="G28" s="99">
        <v>88</v>
      </c>
      <c r="H28" s="155">
        <v>1892</v>
      </c>
      <c r="I28" s="156">
        <v>3762</v>
      </c>
    </row>
    <row r="29" spans="1:12" ht="22.5" customHeight="1">
      <c r="A29" s="75" t="s">
        <v>106</v>
      </c>
      <c r="B29" s="154">
        <v>43739</v>
      </c>
      <c r="C29" s="13" t="s">
        <v>236</v>
      </c>
      <c r="D29" s="13" t="s">
        <v>35</v>
      </c>
      <c r="E29" s="155">
        <v>880</v>
      </c>
      <c r="F29" s="155">
        <v>165</v>
      </c>
      <c r="G29" s="13" t="s">
        <v>35</v>
      </c>
      <c r="H29" s="155">
        <v>2530</v>
      </c>
      <c r="I29" s="156">
        <v>4180</v>
      </c>
    </row>
    <row r="30" spans="1:12" ht="22.5" customHeight="1">
      <c r="A30" s="75" t="s">
        <v>111</v>
      </c>
      <c r="B30" s="154">
        <v>43739</v>
      </c>
      <c r="C30" s="14" t="s">
        <v>292</v>
      </c>
      <c r="D30" s="99">
        <v>10</v>
      </c>
      <c r="E30" s="155">
        <v>2310</v>
      </c>
      <c r="F30" s="155">
        <v>231</v>
      </c>
      <c r="G30" s="13" t="s">
        <v>35</v>
      </c>
      <c r="H30" s="155">
        <v>2310</v>
      </c>
      <c r="I30" s="156">
        <v>4620</v>
      </c>
    </row>
    <row r="31" spans="1:12" ht="22.5" customHeight="1">
      <c r="A31" s="76" t="s">
        <v>113</v>
      </c>
      <c r="B31" s="154">
        <v>43739</v>
      </c>
      <c r="C31" s="13" t="s">
        <v>236</v>
      </c>
      <c r="D31" s="13" t="s">
        <v>35</v>
      </c>
      <c r="E31" s="155">
        <v>1100</v>
      </c>
      <c r="F31" s="155">
        <v>70</v>
      </c>
      <c r="G31" s="13" t="s">
        <v>35</v>
      </c>
      <c r="H31" s="155">
        <v>1804</v>
      </c>
      <c r="I31" s="156">
        <v>3894</v>
      </c>
    </row>
    <row r="32" spans="1:12" ht="22.5" customHeight="1">
      <c r="A32" s="76" t="s">
        <v>116</v>
      </c>
      <c r="B32" s="154">
        <v>43739</v>
      </c>
      <c r="C32" s="13" t="s">
        <v>236</v>
      </c>
      <c r="D32" s="13" t="s">
        <v>35</v>
      </c>
      <c r="E32" s="155">
        <v>1144</v>
      </c>
      <c r="F32" s="155">
        <v>66</v>
      </c>
      <c r="G32" s="13" t="s">
        <v>35</v>
      </c>
      <c r="H32" s="155">
        <v>1804</v>
      </c>
      <c r="I32" s="156">
        <v>3564</v>
      </c>
    </row>
    <row r="33" spans="1:9" ht="22.5" customHeight="1">
      <c r="A33" s="76" t="s">
        <v>120</v>
      </c>
      <c r="B33" s="154">
        <v>43739</v>
      </c>
      <c r="C33" s="13" t="s">
        <v>236</v>
      </c>
      <c r="D33" s="13" t="s">
        <v>35</v>
      </c>
      <c r="E33" s="155">
        <v>1100</v>
      </c>
      <c r="F33" s="155">
        <v>104</v>
      </c>
      <c r="G33" s="13" t="s">
        <v>35</v>
      </c>
      <c r="H33" s="155">
        <v>2145</v>
      </c>
      <c r="I33" s="156">
        <v>4444</v>
      </c>
    </row>
    <row r="34" spans="1:9" ht="22.5" customHeight="1">
      <c r="A34" s="75" t="s">
        <v>122</v>
      </c>
      <c r="B34" s="154">
        <v>43739</v>
      </c>
      <c r="C34" s="13" t="s">
        <v>236</v>
      </c>
      <c r="D34" s="99">
        <v>10</v>
      </c>
      <c r="E34" s="155">
        <v>2090</v>
      </c>
      <c r="F34" s="155">
        <v>319</v>
      </c>
      <c r="G34" s="13" t="s">
        <v>35</v>
      </c>
      <c r="H34" s="155">
        <v>2090</v>
      </c>
      <c r="I34" s="156">
        <v>5280</v>
      </c>
    </row>
    <row r="35" spans="1:9" ht="15" customHeight="1">
      <c r="A35" s="77" t="s">
        <v>240</v>
      </c>
      <c r="B35" s="78"/>
      <c r="C35" s="23"/>
      <c r="D35" s="23"/>
      <c r="E35" s="23"/>
      <c r="F35" s="23"/>
      <c r="G35" s="23"/>
      <c r="H35" s="84">
        <f>ROUND(AVERAGE(H6:H34),1)</f>
        <v>2129.6999999999998</v>
      </c>
      <c r="I35" s="83">
        <f>ROUND(AVERAGE(I6:I34),1)</f>
        <v>4295.6000000000004</v>
      </c>
    </row>
    <row r="36" spans="1:9" ht="15" customHeight="1">
      <c r="A36" s="4"/>
      <c r="B36" s="4"/>
      <c r="C36" s="4"/>
      <c r="D36" s="4"/>
      <c r="E36" s="4"/>
      <c r="F36" s="4"/>
      <c r="G36" s="4"/>
      <c r="H36" s="4"/>
      <c r="I36" s="70" t="s">
        <v>241</v>
      </c>
    </row>
  </sheetData>
  <mergeCells count="7">
    <mergeCell ref="D3:E3"/>
    <mergeCell ref="F3:F4"/>
    <mergeCell ref="G3:G4"/>
    <mergeCell ref="H3:I4"/>
    <mergeCell ref="A3:A5"/>
    <mergeCell ref="B3:B5"/>
    <mergeCell ref="C3:C5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topLeftCell="B1" zoomScale="90" zoomScaleNormal="90" zoomScaleSheetLayoutView="80" workbookViewId="0">
      <selection activeCell="E73" sqref="E73"/>
    </sheetView>
  </sheetViews>
  <sheetFormatPr defaultColWidth="9.85546875" defaultRowHeight="15" customHeight="1"/>
  <cols>
    <col min="1" max="1" width="16.42578125" style="81" customWidth="1"/>
    <col min="2" max="2" width="7.140625" style="81" customWidth="1"/>
    <col min="3" max="3" width="9.28515625" style="81" customWidth="1"/>
    <col min="4" max="4" width="7.140625" style="81" customWidth="1"/>
    <col min="5" max="5" width="9.28515625" style="2" customWidth="1"/>
    <col min="6" max="6" width="7.140625" style="2" customWidth="1"/>
    <col min="7" max="7" width="9.28515625" style="81" customWidth="1"/>
    <col min="8" max="8" width="7.140625" style="81" customWidth="1"/>
    <col min="9" max="9" width="9.28515625" style="81" customWidth="1"/>
    <col min="10" max="10" width="7.140625" style="81" customWidth="1"/>
    <col min="11" max="11" width="9.28515625" style="81" customWidth="1"/>
    <col min="12" max="12" width="11.42578125" style="81" customWidth="1"/>
    <col min="13" max="22" width="10.7109375" style="81" customWidth="1"/>
    <col min="23" max="24" width="9.28515625" style="81" customWidth="1"/>
    <col min="25" max="26" width="6.42578125" style="81" customWidth="1"/>
    <col min="27" max="27" width="8.5703125" style="81" customWidth="1"/>
    <col min="28" max="16384" width="9.85546875" style="81"/>
  </cols>
  <sheetData>
    <row r="1" spans="1:26" ht="15" customHeight="1">
      <c r="A1" s="79" t="s">
        <v>243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4"/>
      <c r="X1" s="4"/>
      <c r="Y1" s="4"/>
      <c r="Z1" s="4"/>
    </row>
    <row r="2" spans="1:26" ht="1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6" t="s">
        <v>362</v>
      </c>
      <c r="V2" s="86" t="s">
        <v>363</v>
      </c>
      <c r="W2" s="4"/>
      <c r="X2" s="4"/>
      <c r="Y2" s="4"/>
      <c r="Z2" s="4"/>
    </row>
    <row r="3" spans="1:26" ht="15" customHeight="1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7" t="s">
        <v>364</v>
      </c>
      <c r="V3" s="87" t="s">
        <v>365</v>
      </c>
      <c r="W3" s="4"/>
      <c r="X3" s="4"/>
      <c r="Y3" s="4"/>
      <c r="Z3" s="4"/>
    </row>
    <row r="4" spans="1:26" ht="15" customHeight="1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7" t="s">
        <v>366</v>
      </c>
      <c r="V4" s="87" t="s">
        <v>367</v>
      </c>
      <c r="W4" s="4"/>
      <c r="X4" s="4"/>
      <c r="Y4" s="4"/>
      <c r="Z4" s="4"/>
    </row>
    <row r="5" spans="1:26" ht="15" customHeight="1">
      <c r="A5" s="79"/>
      <c r="B5" s="79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8" t="s">
        <v>368</v>
      </c>
      <c r="V5" s="88" t="s">
        <v>197</v>
      </c>
      <c r="W5" s="4"/>
      <c r="X5" s="4"/>
      <c r="Y5" s="4"/>
      <c r="Z5" s="4"/>
    </row>
    <row r="6" spans="1:26" ht="1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6" ht="15" customHeight="1">
      <c r="A7" s="244" t="s">
        <v>213</v>
      </c>
      <c r="B7" s="241" t="s">
        <v>244</v>
      </c>
      <c r="C7" s="242"/>
      <c r="D7" s="242"/>
      <c r="E7" s="242"/>
      <c r="F7" s="242"/>
      <c r="G7" s="242"/>
      <c r="H7" s="242"/>
      <c r="I7" s="243"/>
      <c r="J7" s="241" t="s">
        <v>245</v>
      </c>
      <c r="K7" s="243"/>
      <c r="L7" s="251" t="s">
        <v>354</v>
      </c>
      <c r="M7" s="251"/>
      <c r="N7" s="251"/>
      <c r="O7" s="251"/>
      <c r="P7" s="251"/>
      <c r="Q7" s="251"/>
      <c r="R7" s="251"/>
      <c r="S7" s="251"/>
      <c r="T7" s="251"/>
      <c r="U7" s="251"/>
      <c r="V7" s="252"/>
    </row>
    <row r="8" spans="1:26" ht="15" customHeight="1">
      <c r="A8" s="245"/>
      <c r="B8" s="253" t="s">
        <v>246</v>
      </c>
      <c r="C8" s="253"/>
      <c r="D8" s="253" t="s">
        <v>247</v>
      </c>
      <c r="E8" s="253"/>
      <c r="F8" s="253" t="s">
        <v>248</v>
      </c>
      <c r="G8" s="253"/>
      <c r="H8" s="253" t="s">
        <v>294</v>
      </c>
      <c r="I8" s="253"/>
      <c r="J8" s="233" t="s">
        <v>249</v>
      </c>
      <c r="K8" s="233" t="s">
        <v>287</v>
      </c>
      <c r="L8" s="240" t="s">
        <v>293</v>
      </c>
      <c r="M8" s="233" t="s">
        <v>250</v>
      </c>
      <c r="N8" s="233" t="s">
        <v>251</v>
      </c>
      <c r="O8" s="233" t="s">
        <v>252</v>
      </c>
      <c r="P8" s="233" t="s">
        <v>253</v>
      </c>
      <c r="Q8" s="233" t="s">
        <v>254</v>
      </c>
      <c r="R8" s="233" t="s">
        <v>255</v>
      </c>
      <c r="S8" s="233" t="s">
        <v>256</v>
      </c>
      <c r="T8" s="233" t="s">
        <v>257</v>
      </c>
      <c r="U8" s="233" t="s">
        <v>258</v>
      </c>
      <c r="V8" s="233" t="s">
        <v>15</v>
      </c>
    </row>
    <row r="9" spans="1:26" ht="15" customHeight="1">
      <c r="A9" s="245"/>
      <c r="B9" s="253" t="s">
        <v>259</v>
      </c>
      <c r="C9" s="233" t="s">
        <v>288</v>
      </c>
      <c r="D9" s="233" t="s">
        <v>260</v>
      </c>
      <c r="E9" s="233" t="s">
        <v>288</v>
      </c>
      <c r="F9" s="233" t="s">
        <v>260</v>
      </c>
      <c r="G9" s="233" t="s">
        <v>288</v>
      </c>
      <c r="H9" s="254" t="s">
        <v>361</v>
      </c>
      <c r="I9" s="233" t="s">
        <v>288</v>
      </c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</row>
    <row r="10" spans="1:26" ht="15" customHeight="1">
      <c r="A10" s="246"/>
      <c r="B10" s="253"/>
      <c r="C10" s="233"/>
      <c r="D10" s="233"/>
      <c r="E10" s="233"/>
      <c r="F10" s="233"/>
      <c r="G10" s="233"/>
      <c r="H10" s="240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233"/>
    </row>
    <row r="11" spans="1:26" ht="11.25" customHeight="1">
      <c r="A11" s="237" t="s">
        <v>263</v>
      </c>
      <c r="B11" s="159">
        <v>1</v>
      </c>
      <c r="C11" s="160">
        <v>3239</v>
      </c>
      <c r="D11" s="160">
        <v>8</v>
      </c>
      <c r="E11" s="160">
        <v>4815</v>
      </c>
      <c r="F11" s="160">
        <v>22</v>
      </c>
      <c r="G11" s="160">
        <v>107320</v>
      </c>
      <c r="H11" s="160">
        <v>2</v>
      </c>
      <c r="I11" s="160">
        <v>50</v>
      </c>
      <c r="J11" s="159">
        <v>30</v>
      </c>
      <c r="K11" s="159">
        <v>32688</v>
      </c>
      <c r="L11" s="161">
        <f t="shared" ref="L11:L12" si="0">SUM(M11:V11)</f>
        <v>33576</v>
      </c>
      <c r="M11" s="161">
        <v>49</v>
      </c>
      <c r="N11" s="161">
        <v>13629</v>
      </c>
      <c r="O11" s="161">
        <v>14455</v>
      </c>
      <c r="P11" s="161">
        <v>0</v>
      </c>
      <c r="Q11" s="161">
        <v>86</v>
      </c>
      <c r="R11" s="161">
        <v>0</v>
      </c>
      <c r="S11" s="161">
        <v>0</v>
      </c>
      <c r="T11" s="161">
        <v>5342</v>
      </c>
      <c r="U11" s="161">
        <v>15</v>
      </c>
      <c r="V11" s="161">
        <v>0</v>
      </c>
    </row>
    <row r="12" spans="1:26" ht="11.25" customHeight="1">
      <c r="A12" s="238"/>
      <c r="B12" s="162"/>
      <c r="C12" s="162"/>
      <c r="D12" s="162"/>
      <c r="E12" s="162"/>
      <c r="F12" s="162"/>
      <c r="G12" s="162"/>
      <c r="H12" s="162"/>
      <c r="I12" s="162"/>
      <c r="J12" s="163"/>
      <c r="K12" s="163"/>
      <c r="L12" s="164">
        <f t="shared" si="0"/>
        <v>17850</v>
      </c>
      <c r="M12" s="164">
        <v>23</v>
      </c>
      <c r="N12" s="164">
        <v>17446</v>
      </c>
      <c r="O12" s="164">
        <v>302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79</v>
      </c>
      <c r="V12" s="164">
        <v>0</v>
      </c>
    </row>
    <row r="13" spans="1:26" ht="11.25" customHeight="1">
      <c r="A13" s="238"/>
      <c r="B13" s="162"/>
      <c r="C13" s="162"/>
      <c r="D13" s="162"/>
      <c r="E13" s="162"/>
      <c r="F13" s="162"/>
      <c r="G13" s="162"/>
      <c r="H13" s="162"/>
      <c r="I13" s="162"/>
      <c r="J13" s="163"/>
      <c r="K13" s="163"/>
      <c r="L13" s="165">
        <f>SUM(M13:V13)</f>
        <v>1333760</v>
      </c>
      <c r="M13" s="165">
        <v>5024</v>
      </c>
      <c r="N13" s="165">
        <v>1282955</v>
      </c>
      <c r="O13" s="165">
        <v>5331</v>
      </c>
      <c r="P13" s="165">
        <v>0</v>
      </c>
      <c r="Q13" s="165">
        <v>1761</v>
      </c>
      <c r="R13" s="165">
        <v>0</v>
      </c>
      <c r="S13" s="165">
        <v>0</v>
      </c>
      <c r="T13" s="165">
        <v>33271</v>
      </c>
      <c r="U13" s="165">
        <v>5357</v>
      </c>
      <c r="V13" s="165">
        <v>61</v>
      </c>
    </row>
    <row r="14" spans="1:26" ht="11.25" customHeight="1">
      <c r="A14" s="239"/>
      <c r="B14" s="166"/>
      <c r="C14" s="166"/>
      <c r="D14" s="166"/>
      <c r="E14" s="166"/>
      <c r="F14" s="166"/>
      <c r="G14" s="166"/>
      <c r="H14" s="166"/>
      <c r="I14" s="166"/>
      <c r="J14" s="167"/>
      <c r="K14" s="167"/>
      <c r="L14" s="168">
        <f>SUM(M14:V14)</f>
        <v>1385186</v>
      </c>
      <c r="M14" s="168">
        <f t="shared" ref="M14:V14" si="1">SUM(M11,M12,M13)</f>
        <v>5096</v>
      </c>
      <c r="N14" s="168">
        <f t="shared" si="1"/>
        <v>1314030</v>
      </c>
      <c r="O14" s="168">
        <f t="shared" si="1"/>
        <v>20088</v>
      </c>
      <c r="P14" s="168">
        <f t="shared" si="1"/>
        <v>0</v>
      </c>
      <c r="Q14" s="168">
        <f t="shared" si="1"/>
        <v>1847</v>
      </c>
      <c r="R14" s="168">
        <f t="shared" si="1"/>
        <v>0</v>
      </c>
      <c r="S14" s="168">
        <f t="shared" si="1"/>
        <v>0</v>
      </c>
      <c r="T14" s="168">
        <f t="shared" si="1"/>
        <v>38613</v>
      </c>
      <c r="U14" s="168">
        <f t="shared" si="1"/>
        <v>5451</v>
      </c>
      <c r="V14" s="168">
        <f t="shared" si="1"/>
        <v>61</v>
      </c>
    </row>
    <row r="15" spans="1:26" ht="11.25" customHeight="1">
      <c r="A15" s="237" t="s">
        <v>31</v>
      </c>
      <c r="B15" s="160">
        <v>2</v>
      </c>
      <c r="C15" s="160">
        <v>6664</v>
      </c>
      <c r="D15" s="160"/>
      <c r="E15" s="160"/>
      <c r="F15" s="160">
        <v>2</v>
      </c>
      <c r="G15" s="160">
        <v>1780</v>
      </c>
      <c r="H15" s="160">
        <v>1</v>
      </c>
      <c r="I15" s="160">
        <v>110</v>
      </c>
      <c r="J15" s="159">
        <v>13</v>
      </c>
      <c r="K15" s="159">
        <v>13481</v>
      </c>
      <c r="L15" s="161">
        <f t="shared" ref="L15:L16" si="2">SUM(M15:V15)</f>
        <v>8056</v>
      </c>
      <c r="M15" s="161">
        <v>0</v>
      </c>
      <c r="N15" s="161">
        <v>3346</v>
      </c>
      <c r="O15" s="161">
        <v>94</v>
      </c>
      <c r="P15" s="161">
        <v>0</v>
      </c>
      <c r="Q15" s="161">
        <v>3</v>
      </c>
      <c r="R15" s="161">
        <v>0</v>
      </c>
      <c r="S15" s="161">
        <v>0</v>
      </c>
      <c r="T15" s="161">
        <v>4582</v>
      </c>
      <c r="U15" s="161">
        <v>31</v>
      </c>
      <c r="V15" s="161">
        <v>0</v>
      </c>
    </row>
    <row r="16" spans="1:26" ht="11.25" customHeight="1">
      <c r="A16" s="238"/>
      <c r="B16" s="162"/>
      <c r="C16" s="162"/>
      <c r="D16" s="162"/>
      <c r="E16" s="162"/>
      <c r="F16" s="162"/>
      <c r="G16" s="162"/>
      <c r="H16" s="162"/>
      <c r="I16" s="162"/>
      <c r="J16" s="163"/>
      <c r="K16" s="163"/>
      <c r="L16" s="164">
        <f t="shared" si="2"/>
        <v>13665</v>
      </c>
      <c r="M16" s="164">
        <v>789</v>
      </c>
      <c r="N16" s="164">
        <v>11787</v>
      </c>
      <c r="O16" s="164">
        <v>716</v>
      </c>
      <c r="P16" s="164">
        <v>0</v>
      </c>
      <c r="Q16" s="164">
        <v>44</v>
      </c>
      <c r="R16" s="164">
        <v>0</v>
      </c>
      <c r="S16" s="164">
        <v>0</v>
      </c>
      <c r="T16" s="164">
        <v>274</v>
      </c>
      <c r="U16" s="164">
        <v>55</v>
      </c>
      <c r="V16" s="164">
        <v>0</v>
      </c>
    </row>
    <row r="17" spans="1:26" ht="11.25" customHeight="1">
      <c r="A17" s="238"/>
      <c r="B17" s="162"/>
      <c r="C17" s="162"/>
      <c r="D17" s="162"/>
      <c r="E17" s="162"/>
      <c r="F17" s="162"/>
      <c r="G17" s="162"/>
      <c r="H17" s="162"/>
      <c r="I17" s="162"/>
      <c r="J17" s="163"/>
      <c r="K17" s="163"/>
      <c r="L17" s="165">
        <f>SUM(M17:V17)</f>
        <v>316710</v>
      </c>
      <c r="M17" s="165">
        <v>1055</v>
      </c>
      <c r="N17" s="165">
        <v>210439</v>
      </c>
      <c r="O17" s="165">
        <v>2157</v>
      </c>
      <c r="P17" s="165">
        <v>0</v>
      </c>
      <c r="Q17" s="165">
        <v>78634</v>
      </c>
      <c r="R17" s="165">
        <v>0</v>
      </c>
      <c r="S17" s="165">
        <v>0</v>
      </c>
      <c r="T17" s="165">
        <v>23131</v>
      </c>
      <c r="U17" s="165">
        <v>479</v>
      </c>
      <c r="V17" s="165">
        <v>815</v>
      </c>
      <c r="Z17" s="81" ph="1"/>
    </row>
    <row r="18" spans="1:26" ht="11.25" customHeight="1">
      <c r="A18" s="239"/>
      <c r="B18" s="166"/>
      <c r="C18" s="166"/>
      <c r="D18" s="166"/>
      <c r="E18" s="166"/>
      <c r="F18" s="166"/>
      <c r="G18" s="166"/>
      <c r="H18" s="166"/>
      <c r="I18" s="166"/>
      <c r="J18" s="167"/>
      <c r="K18" s="167"/>
      <c r="L18" s="168">
        <f>SUM(M18:V18)</f>
        <v>338431</v>
      </c>
      <c r="M18" s="168">
        <f t="shared" ref="M18:V18" si="3">SUM(M15,M16,M17)</f>
        <v>1844</v>
      </c>
      <c r="N18" s="168">
        <f t="shared" si="3"/>
        <v>225572</v>
      </c>
      <c r="O18" s="168">
        <f t="shared" si="3"/>
        <v>2967</v>
      </c>
      <c r="P18" s="168">
        <f t="shared" si="3"/>
        <v>0</v>
      </c>
      <c r="Q18" s="168">
        <f t="shared" si="3"/>
        <v>78681</v>
      </c>
      <c r="R18" s="168">
        <f t="shared" si="3"/>
        <v>0</v>
      </c>
      <c r="S18" s="168">
        <f t="shared" si="3"/>
        <v>0</v>
      </c>
      <c r="T18" s="168">
        <f t="shared" si="3"/>
        <v>27987</v>
      </c>
      <c r="U18" s="168">
        <f t="shared" si="3"/>
        <v>565</v>
      </c>
      <c r="V18" s="168">
        <f t="shared" si="3"/>
        <v>815</v>
      </c>
    </row>
    <row r="19" spans="1:26" ht="11.25" customHeight="1">
      <c r="A19" s="237" t="s">
        <v>264</v>
      </c>
      <c r="B19" s="159"/>
      <c r="C19" s="160"/>
      <c r="D19" s="160"/>
      <c r="E19" s="160"/>
      <c r="F19" s="160"/>
      <c r="G19" s="160"/>
      <c r="H19" s="160">
        <v>2</v>
      </c>
      <c r="I19" s="160">
        <v>211</v>
      </c>
      <c r="J19" s="159">
        <v>12</v>
      </c>
      <c r="K19" s="159">
        <v>9104</v>
      </c>
      <c r="L19" s="161">
        <f t="shared" ref="L19:L60" si="4">SUM(M19:V19)</f>
        <v>538</v>
      </c>
      <c r="M19" s="161">
        <v>0</v>
      </c>
      <c r="N19" s="161">
        <v>0</v>
      </c>
      <c r="O19" s="161">
        <v>267</v>
      </c>
      <c r="P19" s="161">
        <v>0</v>
      </c>
      <c r="Q19" s="161">
        <v>0</v>
      </c>
      <c r="R19" s="161">
        <v>0</v>
      </c>
      <c r="S19" s="161">
        <v>0</v>
      </c>
      <c r="T19" s="161">
        <v>271</v>
      </c>
      <c r="U19" s="161">
        <v>0</v>
      </c>
      <c r="V19" s="161">
        <v>0</v>
      </c>
    </row>
    <row r="20" spans="1:26" ht="11.25" customHeight="1">
      <c r="A20" s="238"/>
      <c r="B20" s="162"/>
      <c r="C20" s="162"/>
      <c r="D20" s="162"/>
      <c r="E20" s="162"/>
      <c r="F20" s="162"/>
      <c r="G20" s="162"/>
      <c r="H20" s="162"/>
      <c r="I20" s="162"/>
      <c r="J20" s="163"/>
      <c r="K20" s="163"/>
      <c r="L20" s="164">
        <f t="shared" si="4"/>
        <v>24401</v>
      </c>
      <c r="M20" s="164">
        <v>123</v>
      </c>
      <c r="N20" s="164">
        <v>22711</v>
      </c>
      <c r="O20" s="164">
        <v>1290</v>
      </c>
      <c r="P20" s="164">
        <v>0</v>
      </c>
      <c r="Q20" s="164">
        <v>4</v>
      </c>
      <c r="R20" s="164">
        <v>0</v>
      </c>
      <c r="S20" s="164">
        <v>0</v>
      </c>
      <c r="T20" s="164">
        <v>167</v>
      </c>
      <c r="U20" s="164">
        <v>106</v>
      </c>
      <c r="V20" s="164">
        <v>0</v>
      </c>
    </row>
    <row r="21" spans="1:26" ht="11.25" customHeight="1">
      <c r="A21" s="238"/>
      <c r="B21" s="162"/>
      <c r="C21" s="162"/>
      <c r="D21" s="162"/>
      <c r="E21" s="162"/>
      <c r="F21" s="162"/>
      <c r="G21" s="162"/>
      <c r="H21" s="162"/>
      <c r="I21" s="162"/>
      <c r="J21" s="163"/>
      <c r="K21" s="163"/>
      <c r="L21" s="165">
        <f t="shared" si="4"/>
        <v>253876</v>
      </c>
      <c r="M21" s="165">
        <v>213</v>
      </c>
      <c r="N21" s="165">
        <v>225047</v>
      </c>
      <c r="O21" s="165">
        <v>1261</v>
      </c>
      <c r="P21" s="165">
        <v>0</v>
      </c>
      <c r="Q21" s="165">
        <v>705</v>
      </c>
      <c r="R21" s="165">
        <v>0</v>
      </c>
      <c r="S21" s="165">
        <v>0</v>
      </c>
      <c r="T21" s="165">
        <v>26226</v>
      </c>
      <c r="U21" s="165">
        <v>368</v>
      </c>
      <c r="V21" s="165">
        <v>56</v>
      </c>
    </row>
    <row r="22" spans="1:26" ht="11.25" customHeight="1">
      <c r="A22" s="239"/>
      <c r="B22" s="166"/>
      <c r="C22" s="166"/>
      <c r="D22" s="166"/>
      <c r="E22" s="166"/>
      <c r="F22" s="166"/>
      <c r="G22" s="166"/>
      <c r="H22" s="166"/>
      <c r="I22" s="166"/>
      <c r="J22" s="167"/>
      <c r="K22" s="167"/>
      <c r="L22" s="168">
        <f>SUM(M22:V22)</f>
        <v>278815</v>
      </c>
      <c r="M22" s="168">
        <f t="shared" ref="M22:V22" si="5">SUM(M19,M20,M21)</f>
        <v>336</v>
      </c>
      <c r="N22" s="168">
        <f t="shared" si="5"/>
        <v>247758</v>
      </c>
      <c r="O22" s="168">
        <f t="shared" si="5"/>
        <v>2818</v>
      </c>
      <c r="P22" s="168">
        <f t="shared" si="5"/>
        <v>0</v>
      </c>
      <c r="Q22" s="168">
        <f t="shared" si="5"/>
        <v>709</v>
      </c>
      <c r="R22" s="168">
        <f t="shared" si="5"/>
        <v>0</v>
      </c>
      <c r="S22" s="168">
        <f t="shared" si="5"/>
        <v>0</v>
      </c>
      <c r="T22" s="168">
        <f t="shared" si="5"/>
        <v>26664</v>
      </c>
      <c r="U22" s="168">
        <f t="shared" si="5"/>
        <v>474</v>
      </c>
      <c r="V22" s="168">
        <f t="shared" si="5"/>
        <v>56</v>
      </c>
    </row>
    <row r="23" spans="1:26" ht="11.25" customHeight="1">
      <c r="A23" s="237" t="s">
        <v>265</v>
      </c>
      <c r="B23" s="160">
        <v>2</v>
      </c>
      <c r="C23" s="160">
        <v>208</v>
      </c>
      <c r="D23" s="160">
        <v>3</v>
      </c>
      <c r="E23" s="160">
        <v>1500</v>
      </c>
      <c r="F23" s="160"/>
      <c r="G23" s="160"/>
      <c r="H23" s="160">
        <v>1</v>
      </c>
      <c r="I23" s="160">
        <v>10</v>
      </c>
      <c r="J23" s="159">
        <v>18</v>
      </c>
      <c r="K23" s="159">
        <v>10096</v>
      </c>
      <c r="L23" s="161">
        <f t="shared" si="4"/>
        <v>9580</v>
      </c>
      <c r="M23" s="161">
        <v>827</v>
      </c>
      <c r="N23" s="161">
        <v>240</v>
      </c>
      <c r="O23" s="161">
        <v>478</v>
      </c>
      <c r="P23" s="161">
        <v>0</v>
      </c>
      <c r="Q23" s="161">
        <v>4387</v>
      </c>
      <c r="R23" s="161">
        <v>0</v>
      </c>
      <c r="S23" s="161">
        <v>0</v>
      </c>
      <c r="T23" s="161">
        <v>3648</v>
      </c>
      <c r="U23" s="161">
        <v>0</v>
      </c>
      <c r="V23" s="161">
        <v>0</v>
      </c>
    </row>
    <row r="24" spans="1:26" ht="11.25" customHeight="1">
      <c r="A24" s="238"/>
      <c r="B24" s="162"/>
      <c r="C24" s="162"/>
      <c r="D24" s="162"/>
      <c r="E24" s="162"/>
      <c r="F24" s="162"/>
      <c r="G24" s="162"/>
      <c r="H24" s="162"/>
      <c r="I24" s="162"/>
      <c r="J24" s="163"/>
      <c r="K24" s="163"/>
      <c r="L24" s="164">
        <f t="shared" si="4"/>
        <v>16220</v>
      </c>
      <c r="M24" s="164">
        <v>199</v>
      </c>
      <c r="N24" s="164">
        <v>14926</v>
      </c>
      <c r="O24" s="164">
        <v>424</v>
      </c>
      <c r="P24" s="164">
        <v>0</v>
      </c>
      <c r="Q24" s="164">
        <v>60</v>
      </c>
      <c r="R24" s="164">
        <v>0</v>
      </c>
      <c r="S24" s="164">
        <v>0</v>
      </c>
      <c r="T24" s="164">
        <v>611</v>
      </c>
      <c r="U24" s="164">
        <v>0</v>
      </c>
      <c r="V24" s="164">
        <v>0</v>
      </c>
    </row>
    <row r="25" spans="1:26" ht="11.25" customHeight="1">
      <c r="A25" s="238"/>
      <c r="B25" s="162"/>
      <c r="C25" s="162"/>
      <c r="D25" s="162"/>
      <c r="E25" s="162"/>
      <c r="F25" s="162"/>
      <c r="G25" s="162"/>
      <c r="H25" s="162"/>
      <c r="I25" s="162"/>
      <c r="J25" s="163"/>
      <c r="K25" s="163"/>
      <c r="L25" s="165">
        <f t="shared" si="4"/>
        <v>216879</v>
      </c>
      <c r="M25" s="165">
        <v>86</v>
      </c>
      <c r="N25" s="165">
        <v>152254</v>
      </c>
      <c r="O25" s="165">
        <v>1794</v>
      </c>
      <c r="P25" s="165">
        <v>50</v>
      </c>
      <c r="Q25" s="165">
        <v>54665</v>
      </c>
      <c r="R25" s="165">
        <v>0</v>
      </c>
      <c r="S25" s="165">
        <v>0</v>
      </c>
      <c r="T25" s="165">
        <v>7240</v>
      </c>
      <c r="U25" s="165">
        <v>497</v>
      </c>
      <c r="V25" s="165">
        <v>293</v>
      </c>
    </row>
    <row r="26" spans="1:26" ht="11.25" customHeight="1">
      <c r="A26" s="239"/>
      <c r="B26" s="166"/>
      <c r="C26" s="166"/>
      <c r="D26" s="166"/>
      <c r="E26" s="166"/>
      <c r="F26" s="166"/>
      <c r="G26" s="166"/>
      <c r="H26" s="166"/>
      <c r="I26" s="166"/>
      <c r="J26" s="167"/>
      <c r="K26" s="167"/>
      <c r="L26" s="168">
        <f t="shared" si="4"/>
        <v>242679</v>
      </c>
      <c r="M26" s="168">
        <f t="shared" ref="M26:V26" si="6">SUM(M23,M24,M25)</f>
        <v>1112</v>
      </c>
      <c r="N26" s="168">
        <f t="shared" si="6"/>
        <v>167420</v>
      </c>
      <c r="O26" s="168">
        <f t="shared" si="6"/>
        <v>2696</v>
      </c>
      <c r="P26" s="168">
        <f t="shared" si="6"/>
        <v>50</v>
      </c>
      <c r="Q26" s="168">
        <f t="shared" si="6"/>
        <v>59112</v>
      </c>
      <c r="R26" s="168">
        <f t="shared" si="6"/>
        <v>0</v>
      </c>
      <c r="S26" s="168">
        <f t="shared" si="6"/>
        <v>0</v>
      </c>
      <c r="T26" s="168">
        <f t="shared" si="6"/>
        <v>11499</v>
      </c>
      <c r="U26" s="168">
        <f t="shared" si="6"/>
        <v>497</v>
      </c>
      <c r="V26" s="168">
        <f t="shared" si="6"/>
        <v>293</v>
      </c>
    </row>
    <row r="27" spans="1:26" ht="11.25" customHeight="1">
      <c r="A27" s="237" t="s">
        <v>266</v>
      </c>
      <c r="B27" s="159"/>
      <c r="C27" s="160"/>
      <c r="D27" s="160"/>
      <c r="E27" s="160"/>
      <c r="F27" s="160"/>
      <c r="G27" s="160"/>
      <c r="H27" s="160"/>
      <c r="I27" s="160"/>
      <c r="J27" s="159">
        <v>16</v>
      </c>
      <c r="K27" s="159">
        <v>22920</v>
      </c>
      <c r="L27" s="161">
        <f t="shared" si="4"/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</row>
    <row r="28" spans="1:26" ht="11.25" customHeight="1">
      <c r="A28" s="238"/>
      <c r="B28" s="162"/>
      <c r="C28" s="162"/>
      <c r="D28" s="162"/>
      <c r="E28" s="162"/>
      <c r="F28" s="162"/>
      <c r="G28" s="162"/>
      <c r="H28" s="162"/>
      <c r="I28" s="162"/>
      <c r="J28" s="163"/>
      <c r="K28" s="163"/>
      <c r="L28" s="164">
        <f t="shared" si="4"/>
        <v>18059</v>
      </c>
      <c r="M28" s="164">
        <v>0</v>
      </c>
      <c r="N28" s="164">
        <v>15116</v>
      </c>
      <c r="O28" s="164">
        <v>454</v>
      </c>
      <c r="P28" s="164">
        <v>0</v>
      </c>
      <c r="Q28" s="164">
        <v>0</v>
      </c>
      <c r="R28" s="164">
        <v>0</v>
      </c>
      <c r="S28" s="164">
        <v>0</v>
      </c>
      <c r="T28" s="164">
        <v>2489</v>
      </c>
      <c r="U28" s="164">
        <v>0</v>
      </c>
      <c r="V28" s="164">
        <v>0</v>
      </c>
    </row>
    <row r="29" spans="1:26" ht="11.25" customHeight="1">
      <c r="A29" s="238"/>
      <c r="B29" s="162"/>
      <c r="C29" s="162"/>
      <c r="D29" s="162"/>
      <c r="E29" s="162"/>
      <c r="F29" s="162"/>
      <c r="G29" s="162"/>
      <c r="H29" s="162"/>
      <c r="I29" s="162"/>
      <c r="J29" s="163"/>
      <c r="K29" s="163"/>
      <c r="L29" s="165">
        <f t="shared" si="4"/>
        <v>467573</v>
      </c>
      <c r="M29" s="165">
        <v>989</v>
      </c>
      <c r="N29" s="165">
        <v>405382</v>
      </c>
      <c r="O29" s="165">
        <v>1770</v>
      </c>
      <c r="P29" s="165">
        <v>1515</v>
      </c>
      <c r="Q29" s="165">
        <v>45301</v>
      </c>
      <c r="R29" s="165">
        <v>0</v>
      </c>
      <c r="S29" s="165">
        <v>0</v>
      </c>
      <c r="T29" s="165">
        <v>12488</v>
      </c>
      <c r="U29" s="165">
        <v>128</v>
      </c>
      <c r="V29" s="165">
        <v>0</v>
      </c>
    </row>
    <row r="30" spans="1:26" ht="11.25" customHeight="1">
      <c r="A30" s="239"/>
      <c r="B30" s="166"/>
      <c r="C30" s="166"/>
      <c r="D30" s="166"/>
      <c r="E30" s="166"/>
      <c r="F30" s="166"/>
      <c r="G30" s="166"/>
      <c r="H30" s="166"/>
      <c r="I30" s="166"/>
      <c r="J30" s="167"/>
      <c r="K30" s="167"/>
      <c r="L30" s="168">
        <f t="shared" si="4"/>
        <v>485632</v>
      </c>
      <c r="M30" s="168">
        <f t="shared" ref="M30:V30" si="7">SUM(M27,M28,M29)</f>
        <v>989</v>
      </c>
      <c r="N30" s="168">
        <f t="shared" si="7"/>
        <v>420498</v>
      </c>
      <c r="O30" s="168">
        <f t="shared" si="7"/>
        <v>2224</v>
      </c>
      <c r="P30" s="168">
        <f t="shared" si="7"/>
        <v>1515</v>
      </c>
      <c r="Q30" s="168">
        <f t="shared" si="7"/>
        <v>45301</v>
      </c>
      <c r="R30" s="168">
        <f t="shared" si="7"/>
        <v>0</v>
      </c>
      <c r="S30" s="168">
        <f t="shared" si="7"/>
        <v>0</v>
      </c>
      <c r="T30" s="168">
        <f t="shared" si="7"/>
        <v>14977</v>
      </c>
      <c r="U30" s="168">
        <f t="shared" si="7"/>
        <v>128</v>
      </c>
      <c r="V30" s="168">
        <f t="shared" si="7"/>
        <v>0</v>
      </c>
    </row>
    <row r="31" spans="1:26" ht="11.25" customHeight="1">
      <c r="A31" s="237" t="s">
        <v>267</v>
      </c>
      <c r="B31" s="160">
        <v>1</v>
      </c>
      <c r="C31" s="160">
        <v>13223</v>
      </c>
      <c r="D31" s="160"/>
      <c r="E31" s="160"/>
      <c r="F31" s="160"/>
      <c r="G31" s="160"/>
      <c r="H31" s="160"/>
      <c r="I31" s="160"/>
      <c r="J31" s="159">
        <v>25</v>
      </c>
      <c r="K31" s="159">
        <v>13190</v>
      </c>
      <c r="L31" s="161">
        <f t="shared" si="4"/>
        <v>821</v>
      </c>
      <c r="M31" s="161">
        <v>0</v>
      </c>
      <c r="N31" s="161">
        <v>821</v>
      </c>
      <c r="O31" s="161">
        <v>0</v>
      </c>
      <c r="P31" s="161">
        <v>0</v>
      </c>
      <c r="Q31" s="161">
        <v>0</v>
      </c>
      <c r="R31" s="161">
        <v>0</v>
      </c>
      <c r="S31" s="161">
        <v>0</v>
      </c>
      <c r="T31" s="161">
        <v>0</v>
      </c>
      <c r="U31" s="161">
        <v>0</v>
      </c>
      <c r="V31" s="161">
        <v>0</v>
      </c>
    </row>
    <row r="32" spans="1:26" ht="11.25" customHeight="1">
      <c r="A32" s="238"/>
      <c r="B32" s="162"/>
      <c r="C32" s="162"/>
      <c r="D32" s="162"/>
      <c r="E32" s="162"/>
      <c r="F32" s="162"/>
      <c r="G32" s="162"/>
      <c r="H32" s="162"/>
      <c r="I32" s="162"/>
      <c r="J32" s="163"/>
      <c r="K32" s="163"/>
      <c r="L32" s="164">
        <f t="shared" si="4"/>
        <v>28135</v>
      </c>
      <c r="M32" s="164">
        <v>0</v>
      </c>
      <c r="N32" s="164">
        <v>27960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38</v>
      </c>
      <c r="U32" s="164">
        <v>137</v>
      </c>
      <c r="V32" s="164">
        <v>0</v>
      </c>
    </row>
    <row r="33" spans="1:22" ht="11.25" customHeight="1">
      <c r="A33" s="238"/>
      <c r="B33" s="162"/>
      <c r="C33" s="162"/>
      <c r="D33" s="162"/>
      <c r="E33" s="162"/>
      <c r="F33" s="162"/>
      <c r="G33" s="162"/>
      <c r="H33" s="162"/>
      <c r="I33" s="162"/>
      <c r="J33" s="163"/>
      <c r="K33" s="163"/>
      <c r="L33" s="165">
        <f t="shared" si="4"/>
        <v>314188</v>
      </c>
      <c r="M33" s="165">
        <v>19485</v>
      </c>
      <c r="N33" s="165">
        <v>163432</v>
      </c>
      <c r="O33" s="165">
        <v>3857</v>
      </c>
      <c r="P33" s="165">
        <v>0</v>
      </c>
      <c r="Q33" s="165">
        <v>75660</v>
      </c>
      <c r="R33" s="165">
        <v>0</v>
      </c>
      <c r="S33" s="165">
        <v>0</v>
      </c>
      <c r="T33" s="165">
        <v>44925</v>
      </c>
      <c r="U33" s="165">
        <v>475</v>
      </c>
      <c r="V33" s="165">
        <v>6354</v>
      </c>
    </row>
    <row r="34" spans="1:22" ht="11.25" customHeight="1">
      <c r="A34" s="239"/>
      <c r="B34" s="166"/>
      <c r="C34" s="166"/>
      <c r="D34" s="166"/>
      <c r="E34" s="166"/>
      <c r="F34" s="166"/>
      <c r="G34" s="166"/>
      <c r="H34" s="166"/>
      <c r="I34" s="166"/>
      <c r="J34" s="167"/>
      <c r="K34" s="167"/>
      <c r="L34" s="168">
        <f t="shared" si="4"/>
        <v>343144</v>
      </c>
      <c r="M34" s="168">
        <f t="shared" ref="M34:V34" si="8">SUM(M31,M32,M33)</f>
        <v>19485</v>
      </c>
      <c r="N34" s="168">
        <f t="shared" si="8"/>
        <v>192213</v>
      </c>
      <c r="O34" s="168">
        <f t="shared" si="8"/>
        <v>3857</v>
      </c>
      <c r="P34" s="168">
        <f t="shared" si="8"/>
        <v>0</v>
      </c>
      <c r="Q34" s="168">
        <f t="shared" si="8"/>
        <v>75660</v>
      </c>
      <c r="R34" s="168">
        <f t="shared" si="8"/>
        <v>0</v>
      </c>
      <c r="S34" s="168">
        <f t="shared" si="8"/>
        <v>0</v>
      </c>
      <c r="T34" s="168">
        <f t="shared" si="8"/>
        <v>44963</v>
      </c>
      <c r="U34" s="168">
        <f t="shared" si="8"/>
        <v>612</v>
      </c>
      <c r="V34" s="168">
        <f t="shared" si="8"/>
        <v>6354</v>
      </c>
    </row>
    <row r="35" spans="1:22" ht="11.25" customHeight="1">
      <c r="A35" s="237" t="s">
        <v>268</v>
      </c>
      <c r="B35" s="159">
        <v>2</v>
      </c>
      <c r="C35" s="160">
        <v>3000</v>
      </c>
      <c r="D35" s="160"/>
      <c r="E35" s="160"/>
      <c r="F35" s="160"/>
      <c r="G35" s="160"/>
      <c r="H35" s="160"/>
      <c r="I35" s="160"/>
      <c r="J35" s="159">
        <v>2</v>
      </c>
      <c r="K35" s="159">
        <v>7000</v>
      </c>
      <c r="L35" s="161">
        <f t="shared" si="4"/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</row>
    <row r="36" spans="1:22" ht="11.25" customHeight="1">
      <c r="A36" s="238"/>
      <c r="B36" s="169"/>
      <c r="C36" s="162"/>
      <c r="D36" s="162"/>
      <c r="E36" s="162"/>
      <c r="F36" s="162"/>
      <c r="G36" s="162"/>
      <c r="H36" s="162"/>
      <c r="I36" s="162"/>
      <c r="J36" s="163"/>
      <c r="K36" s="163"/>
      <c r="L36" s="164">
        <f t="shared" si="4"/>
        <v>1911</v>
      </c>
      <c r="M36" s="164">
        <v>0</v>
      </c>
      <c r="N36" s="164">
        <v>1895</v>
      </c>
      <c r="O36" s="164">
        <v>0</v>
      </c>
      <c r="P36" s="164">
        <v>0</v>
      </c>
      <c r="Q36" s="164">
        <v>16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</row>
    <row r="37" spans="1:22" ht="11.25" customHeight="1">
      <c r="A37" s="238"/>
      <c r="B37" s="162"/>
      <c r="C37" s="162"/>
      <c r="D37" s="162"/>
      <c r="E37" s="162"/>
      <c r="F37" s="162"/>
      <c r="G37" s="162"/>
      <c r="H37" s="162"/>
      <c r="I37" s="162"/>
      <c r="J37" s="163"/>
      <c r="K37" s="163"/>
      <c r="L37" s="165">
        <f t="shared" si="4"/>
        <v>149059</v>
      </c>
      <c r="M37" s="165">
        <v>2262</v>
      </c>
      <c r="N37" s="165">
        <v>140795</v>
      </c>
      <c r="O37" s="165">
        <v>691</v>
      </c>
      <c r="P37" s="165">
        <v>176</v>
      </c>
      <c r="Q37" s="165">
        <v>1133</v>
      </c>
      <c r="R37" s="165">
        <v>0</v>
      </c>
      <c r="S37" s="165">
        <v>0</v>
      </c>
      <c r="T37" s="165">
        <v>3198</v>
      </c>
      <c r="U37" s="165">
        <v>804</v>
      </c>
      <c r="V37" s="165">
        <v>0</v>
      </c>
    </row>
    <row r="38" spans="1:22" ht="11.25" customHeight="1">
      <c r="A38" s="239"/>
      <c r="B38" s="166"/>
      <c r="C38" s="166"/>
      <c r="D38" s="166"/>
      <c r="E38" s="166"/>
      <c r="F38" s="166"/>
      <c r="G38" s="166"/>
      <c r="H38" s="166"/>
      <c r="I38" s="166"/>
      <c r="J38" s="167"/>
      <c r="K38" s="167"/>
      <c r="L38" s="168">
        <f t="shared" si="4"/>
        <v>150970</v>
      </c>
      <c r="M38" s="168">
        <f t="shared" ref="M38:V38" si="9">SUM(M35,M36,M37)</f>
        <v>2262</v>
      </c>
      <c r="N38" s="168">
        <f t="shared" si="9"/>
        <v>142690</v>
      </c>
      <c r="O38" s="168">
        <f t="shared" si="9"/>
        <v>691</v>
      </c>
      <c r="P38" s="168">
        <f t="shared" si="9"/>
        <v>176</v>
      </c>
      <c r="Q38" s="168">
        <f t="shared" si="9"/>
        <v>1149</v>
      </c>
      <c r="R38" s="168">
        <f t="shared" si="9"/>
        <v>0</v>
      </c>
      <c r="S38" s="168">
        <f t="shared" si="9"/>
        <v>0</v>
      </c>
      <c r="T38" s="168">
        <f t="shared" si="9"/>
        <v>3198</v>
      </c>
      <c r="U38" s="168">
        <f t="shared" si="9"/>
        <v>804</v>
      </c>
      <c r="V38" s="168">
        <f t="shared" si="9"/>
        <v>0</v>
      </c>
    </row>
    <row r="39" spans="1:22" ht="11.25" customHeight="1">
      <c r="A39" s="237" t="s">
        <v>269</v>
      </c>
      <c r="B39" s="160">
        <v>7</v>
      </c>
      <c r="C39" s="160">
        <v>974</v>
      </c>
      <c r="D39" s="160">
        <v>8</v>
      </c>
      <c r="E39" s="160">
        <v>2305</v>
      </c>
      <c r="F39" s="160"/>
      <c r="G39" s="160"/>
      <c r="H39" s="160">
        <v>2</v>
      </c>
      <c r="I39" s="160">
        <v>209</v>
      </c>
      <c r="J39" s="159">
        <v>25</v>
      </c>
      <c r="K39" s="159">
        <v>2377</v>
      </c>
      <c r="L39" s="161">
        <f t="shared" si="4"/>
        <v>21938</v>
      </c>
      <c r="M39" s="161">
        <v>30</v>
      </c>
      <c r="N39" s="161">
        <v>5549</v>
      </c>
      <c r="O39" s="161">
        <v>716</v>
      </c>
      <c r="P39" s="161">
        <v>2331</v>
      </c>
      <c r="Q39" s="161">
        <v>6296</v>
      </c>
      <c r="R39" s="161">
        <v>0</v>
      </c>
      <c r="S39" s="161">
        <v>0</v>
      </c>
      <c r="T39" s="161">
        <v>7016</v>
      </c>
      <c r="U39" s="161">
        <v>0</v>
      </c>
      <c r="V39" s="161">
        <v>0</v>
      </c>
    </row>
    <row r="40" spans="1:22" ht="10.5" customHeight="1">
      <c r="A40" s="238"/>
      <c r="B40" s="162"/>
      <c r="C40" s="162"/>
      <c r="D40" s="162"/>
      <c r="E40" s="162"/>
      <c r="F40" s="162"/>
      <c r="G40" s="162"/>
      <c r="H40" s="162"/>
      <c r="I40" s="162"/>
      <c r="J40" s="163"/>
      <c r="K40" s="163"/>
      <c r="L40" s="164">
        <f t="shared" si="4"/>
        <v>4923</v>
      </c>
      <c r="M40" s="164">
        <v>94</v>
      </c>
      <c r="N40" s="164">
        <v>1597</v>
      </c>
      <c r="O40" s="164">
        <v>27</v>
      </c>
      <c r="P40" s="164">
        <v>445</v>
      </c>
      <c r="Q40" s="164">
        <v>0</v>
      </c>
      <c r="R40" s="164">
        <v>0</v>
      </c>
      <c r="S40" s="164">
        <v>0</v>
      </c>
      <c r="T40" s="164">
        <v>2760</v>
      </c>
      <c r="U40" s="164">
        <v>0</v>
      </c>
      <c r="V40" s="164">
        <v>0</v>
      </c>
    </row>
    <row r="41" spans="1:22" ht="11.25" customHeight="1">
      <c r="A41" s="238"/>
      <c r="B41" s="162"/>
      <c r="C41" s="162"/>
      <c r="D41" s="162"/>
      <c r="E41" s="162"/>
      <c r="F41" s="162"/>
      <c r="G41" s="162"/>
      <c r="H41" s="162"/>
      <c r="I41" s="162"/>
      <c r="J41" s="163"/>
      <c r="K41" s="163"/>
      <c r="L41" s="165">
        <f t="shared" si="4"/>
        <v>82902</v>
      </c>
      <c r="M41" s="165">
        <v>250</v>
      </c>
      <c r="N41" s="165">
        <v>34097</v>
      </c>
      <c r="O41" s="165">
        <v>3049</v>
      </c>
      <c r="P41" s="165">
        <v>5249</v>
      </c>
      <c r="Q41" s="165">
        <v>30117</v>
      </c>
      <c r="R41" s="165">
        <v>0</v>
      </c>
      <c r="S41" s="165">
        <v>0</v>
      </c>
      <c r="T41" s="165">
        <v>10140</v>
      </c>
      <c r="U41" s="165">
        <v>0</v>
      </c>
      <c r="V41" s="165">
        <v>0</v>
      </c>
    </row>
    <row r="42" spans="1:22" ht="11.25" customHeight="1">
      <c r="A42" s="239"/>
      <c r="B42" s="166"/>
      <c r="C42" s="166"/>
      <c r="D42" s="166"/>
      <c r="E42" s="166"/>
      <c r="F42" s="166"/>
      <c r="G42" s="166"/>
      <c r="H42" s="166"/>
      <c r="I42" s="166"/>
      <c r="J42" s="167"/>
      <c r="K42" s="167"/>
      <c r="L42" s="168">
        <f t="shared" si="4"/>
        <v>109763</v>
      </c>
      <c r="M42" s="168">
        <f t="shared" ref="M42:V42" si="10">SUM(M39,M40,M41)</f>
        <v>374</v>
      </c>
      <c r="N42" s="168">
        <f t="shared" si="10"/>
        <v>41243</v>
      </c>
      <c r="O42" s="168">
        <f t="shared" si="10"/>
        <v>3792</v>
      </c>
      <c r="P42" s="168">
        <f t="shared" si="10"/>
        <v>8025</v>
      </c>
      <c r="Q42" s="168">
        <f t="shared" si="10"/>
        <v>36413</v>
      </c>
      <c r="R42" s="168">
        <f t="shared" si="10"/>
        <v>0</v>
      </c>
      <c r="S42" s="168">
        <f t="shared" si="10"/>
        <v>0</v>
      </c>
      <c r="T42" s="168">
        <f t="shared" si="10"/>
        <v>19916</v>
      </c>
      <c r="U42" s="168">
        <f t="shared" si="10"/>
        <v>0</v>
      </c>
      <c r="V42" s="168">
        <f t="shared" si="10"/>
        <v>0</v>
      </c>
    </row>
    <row r="43" spans="1:22" ht="11.25" customHeight="1">
      <c r="A43" s="237" t="s">
        <v>270</v>
      </c>
      <c r="B43" s="160">
        <v>4</v>
      </c>
      <c r="C43" s="160">
        <v>2946</v>
      </c>
      <c r="D43" s="160"/>
      <c r="E43" s="160"/>
      <c r="F43" s="160">
        <v>2</v>
      </c>
      <c r="G43" s="160">
        <v>53</v>
      </c>
      <c r="H43" s="160"/>
      <c r="I43" s="160"/>
      <c r="J43" s="159">
        <v>16</v>
      </c>
      <c r="K43" s="159">
        <v>3249</v>
      </c>
      <c r="L43" s="161">
        <f t="shared" si="4"/>
        <v>18285</v>
      </c>
      <c r="M43" s="161">
        <v>0</v>
      </c>
      <c r="N43" s="161">
        <v>1661</v>
      </c>
      <c r="O43" s="161">
        <v>0</v>
      </c>
      <c r="P43" s="161">
        <v>157</v>
      </c>
      <c r="Q43" s="161">
        <v>7469</v>
      </c>
      <c r="R43" s="161">
        <v>0</v>
      </c>
      <c r="S43" s="161">
        <v>0</v>
      </c>
      <c r="T43" s="161">
        <v>8998</v>
      </c>
      <c r="U43" s="161">
        <v>0</v>
      </c>
      <c r="V43" s="161">
        <v>0</v>
      </c>
    </row>
    <row r="44" spans="1:22" ht="11.25" customHeight="1">
      <c r="A44" s="238"/>
      <c r="B44" s="162"/>
      <c r="C44" s="162"/>
      <c r="D44" s="162"/>
      <c r="E44" s="162"/>
      <c r="F44" s="162"/>
      <c r="G44" s="162"/>
      <c r="H44" s="162"/>
      <c r="I44" s="162"/>
      <c r="J44" s="163"/>
      <c r="K44" s="163"/>
      <c r="L44" s="164">
        <f t="shared" si="4"/>
        <v>3606</v>
      </c>
      <c r="M44" s="164">
        <v>0</v>
      </c>
      <c r="N44" s="164">
        <v>0</v>
      </c>
      <c r="O44" s="164">
        <v>0</v>
      </c>
      <c r="P44" s="164">
        <v>0</v>
      </c>
      <c r="Q44" s="164">
        <v>2409</v>
      </c>
      <c r="R44" s="164">
        <v>0</v>
      </c>
      <c r="S44" s="164">
        <v>0</v>
      </c>
      <c r="T44" s="164">
        <v>1197</v>
      </c>
      <c r="U44" s="164">
        <v>0</v>
      </c>
      <c r="V44" s="164">
        <v>0</v>
      </c>
    </row>
    <row r="45" spans="1:22" ht="11.25" customHeight="1">
      <c r="A45" s="238"/>
      <c r="B45" s="162"/>
      <c r="C45" s="162"/>
      <c r="D45" s="162"/>
      <c r="E45" s="162"/>
      <c r="F45" s="162"/>
      <c r="G45" s="162"/>
      <c r="H45" s="162"/>
      <c r="I45" s="162"/>
      <c r="J45" s="163"/>
      <c r="K45" s="163"/>
      <c r="L45" s="165">
        <f t="shared" si="4"/>
        <v>91557</v>
      </c>
      <c r="M45" s="165">
        <v>0</v>
      </c>
      <c r="N45" s="165">
        <v>7083</v>
      </c>
      <c r="O45" s="165">
        <v>434</v>
      </c>
      <c r="P45" s="165">
        <v>1283</v>
      </c>
      <c r="Q45" s="165">
        <v>71400</v>
      </c>
      <c r="R45" s="165">
        <v>0</v>
      </c>
      <c r="S45" s="165">
        <v>0</v>
      </c>
      <c r="T45" s="165">
        <v>11357</v>
      </c>
      <c r="U45" s="165">
        <v>0</v>
      </c>
      <c r="V45" s="165">
        <v>0</v>
      </c>
    </row>
    <row r="46" spans="1:22" ht="11.25" customHeight="1">
      <c r="A46" s="239"/>
      <c r="B46" s="166"/>
      <c r="C46" s="166"/>
      <c r="D46" s="166"/>
      <c r="E46" s="166"/>
      <c r="F46" s="166"/>
      <c r="G46" s="166"/>
      <c r="H46" s="166"/>
      <c r="I46" s="166"/>
      <c r="J46" s="167"/>
      <c r="K46" s="167"/>
      <c r="L46" s="168">
        <f t="shared" si="4"/>
        <v>113448</v>
      </c>
      <c r="M46" s="168">
        <f t="shared" ref="M46:V46" si="11">SUM(M43,M44,M45)</f>
        <v>0</v>
      </c>
      <c r="N46" s="168">
        <f t="shared" si="11"/>
        <v>8744</v>
      </c>
      <c r="O46" s="168">
        <f t="shared" si="11"/>
        <v>434</v>
      </c>
      <c r="P46" s="168">
        <f t="shared" si="11"/>
        <v>1440</v>
      </c>
      <c r="Q46" s="168">
        <f t="shared" si="11"/>
        <v>81278</v>
      </c>
      <c r="R46" s="168">
        <f t="shared" si="11"/>
        <v>0</v>
      </c>
      <c r="S46" s="168">
        <f t="shared" si="11"/>
        <v>0</v>
      </c>
      <c r="T46" s="168">
        <f t="shared" si="11"/>
        <v>21552</v>
      </c>
      <c r="U46" s="168">
        <f t="shared" si="11"/>
        <v>0</v>
      </c>
      <c r="V46" s="168">
        <f t="shared" si="11"/>
        <v>0</v>
      </c>
    </row>
    <row r="47" spans="1:22" ht="11.25" customHeight="1">
      <c r="A47" s="237" t="s">
        <v>271</v>
      </c>
      <c r="B47" s="160">
        <v>3</v>
      </c>
      <c r="C47" s="160">
        <v>641</v>
      </c>
      <c r="D47" s="160"/>
      <c r="E47" s="160"/>
      <c r="F47" s="160"/>
      <c r="G47" s="160"/>
      <c r="H47" s="160">
        <v>2</v>
      </c>
      <c r="I47" s="160">
        <v>630</v>
      </c>
      <c r="J47" s="159">
        <v>10</v>
      </c>
      <c r="K47" s="159">
        <v>3538</v>
      </c>
      <c r="L47" s="161">
        <f t="shared" si="4"/>
        <v>4587</v>
      </c>
      <c r="M47" s="161">
        <v>0</v>
      </c>
      <c r="N47" s="161">
        <v>0</v>
      </c>
      <c r="O47" s="161">
        <v>0</v>
      </c>
      <c r="P47" s="161">
        <v>0</v>
      </c>
      <c r="Q47" s="161">
        <v>2003</v>
      </c>
      <c r="R47" s="161">
        <v>0</v>
      </c>
      <c r="S47" s="161">
        <v>0</v>
      </c>
      <c r="T47" s="161">
        <v>2584</v>
      </c>
      <c r="U47" s="161">
        <v>0</v>
      </c>
      <c r="V47" s="161">
        <v>0</v>
      </c>
    </row>
    <row r="48" spans="1:22" ht="11.25" customHeight="1">
      <c r="A48" s="238"/>
      <c r="B48" s="162"/>
      <c r="C48" s="162"/>
      <c r="D48" s="162"/>
      <c r="E48" s="162"/>
      <c r="F48" s="162"/>
      <c r="G48" s="162"/>
      <c r="H48" s="162"/>
      <c r="I48" s="162"/>
      <c r="J48" s="163"/>
      <c r="K48" s="163"/>
      <c r="L48" s="164">
        <f t="shared" si="4"/>
        <v>2780</v>
      </c>
      <c r="M48" s="164">
        <v>0</v>
      </c>
      <c r="N48" s="164">
        <v>752</v>
      </c>
      <c r="O48" s="164">
        <v>0</v>
      </c>
      <c r="P48" s="164">
        <v>0</v>
      </c>
      <c r="Q48" s="164">
        <v>775</v>
      </c>
      <c r="R48" s="164">
        <v>0</v>
      </c>
      <c r="S48" s="164">
        <v>0</v>
      </c>
      <c r="T48" s="164">
        <v>1253</v>
      </c>
      <c r="U48" s="164">
        <v>0</v>
      </c>
      <c r="V48" s="164">
        <v>0</v>
      </c>
    </row>
    <row r="49" spans="1:22" ht="11.25" customHeight="1">
      <c r="A49" s="238"/>
      <c r="B49" s="162"/>
      <c r="C49" s="162"/>
      <c r="D49" s="162"/>
      <c r="E49" s="162"/>
      <c r="F49" s="162"/>
      <c r="G49" s="162"/>
      <c r="H49" s="162"/>
      <c r="I49" s="162"/>
      <c r="J49" s="163"/>
      <c r="K49" s="163"/>
      <c r="L49" s="165">
        <f t="shared" si="4"/>
        <v>85433</v>
      </c>
      <c r="M49" s="165">
        <v>95</v>
      </c>
      <c r="N49" s="165">
        <v>35046</v>
      </c>
      <c r="O49" s="165">
        <v>505</v>
      </c>
      <c r="P49" s="165">
        <v>60</v>
      </c>
      <c r="Q49" s="165">
        <v>42997</v>
      </c>
      <c r="R49" s="165">
        <v>0</v>
      </c>
      <c r="S49" s="165">
        <v>0</v>
      </c>
      <c r="T49" s="165">
        <v>6730</v>
      </c>
      <c r="U49" s="165">
        <v>0</v>
      </c>
      <c r="V49" s="165">
        <v>0</v>
      </c>
    </row>
    <row r="50" spans="1:22" ht="11.25" customHeight="1">
      <c r="A50" s="239"/>
      <c r="B50" s="166"/>
      <c r="C50" s="166"/>
      <c r="D50" s="166"/>
      <c r="E50" s="166"/>
      <c r="F50" s="166"/>
      <c r="G50" s="166"/>
      <c r="H50" s="166"/>
      <c r="I50" s="166"/>
      <c r="J50" s="167"/>
      <c r="K50" s="167"/>
      <c r="L50" s="168">
        <f t="shared" si="4"/>
        <v>92800</v>
      </c>
      <c r="M50" s="168">
        <f t="shared" ref="M50:V50" si="12">SUM(M47,M48,M49)</f>
        <v>95</v>
      </c>
      <c r="N50" s="168">
        <f t="shared" si="12"/>
        <v>35798</v>
      </c>
      <c r="O50" s="168">
        <f t="shared" si="12"/>
        <v>505</v>
      </c>
      <c r="P50" s="168">
        <f t="shared" si="12"/>
        <v>60</v>
      </c>
      <c r="Q50" s="168">
        <f t="shared" si="12"/>
        <v>45775</v>
      </c>
      <c r="R50" s="168">
        <f t="shared" si="12"/>
        <v>0</v>
      </c>
      <c r="S50" s="168">
        <f t="shared" si="12"/>
        <v>0</v>
      </c>
      <c r="T50" s="168">
        <f t="shared" si="12"/>
        <v>10567</v>
      </c>
      <c r="U50" s="168">
        <f t="shared" si="12"/>
        <v>0</v>
      </c>
      <c r="V50" s="168">
        <f t="shared" si="12"/>
        <v>0</v>
      </c>
    </row>
    <row r="51" spans="1:22" ht="11.25" customHeight="1">
      <c r="A51" s="234" t="s">
        <v>66</v>
      </c>
      <c r="B51" s="160"/>
      <c r="C51" s="160"/>
      <c r="D51" s="160"/>
      <c r="E51" s="160"/>
      <c r="F51" s="160">
        <v>4</v>
      </c>
      <c r="G51" s="160">
        <v>8250</v>
      </c>
      <c r="H51" s="160"/>
      <c r="I51" s="160"/>
      <c r="J51" s="159">
        <v>11</v>
      </c>
      <c r="K51" s="159">
        <v>9440</v>
      </c>
      <c r="L51" s="161">
        <f t="shared" si="4"/>
        <v>180</v>
      </c>
      <c r="M51" s="161">
        <v>180</v>
      </c>
      <c r="N51" s="161">
        <v>0</v>
      </c>
      <c r="O51" s="161">
        <v>0</v>
      </c>
      <c r="P51" s="161">
        <v>0</v>
      </c>
      <c r="Q51" s="161">
        <v>0</v>
      </c>
      <c r="R51" s="161">
        <v>0</v>
      </c>
      <c r="S51" s="161">
        <v>0</v>
      </c>
      <c r="T51" s="161">
        <v>0</v>
      </c>
      <c r="U51" s="161">
        <v>0</v>
      </c>
      <c r="V51" s="161">
        <v>0</v>
      </c>
    </row>
    <row r="52" spans="1:22" ht="11.25" customHeight="1">
      <c r="A52" s="235"/>
      <c r="B52" s="162"/>
      <c r="C52" s="162"/>
      <c r="D52" s="162"/>
      <c r="E52" s="162"/>
      <c r="F52" s="162"/>
      <c r="G52" s="162"/>
      <c r="H52" s="162"/>
      <c r="I52" s="162"/>
      <c r="J52" s="163"/>
      <c r="K52" s="163"/>
      <c r="L52" s="164">
        <f t="shared" si="4"/>
        <v>13767</v>
      </c>
      <c r="M52" s="164">
        <v>0</v>
      </c>
      <c r="N52" s="164">
        <v>13600</v>
      </c>
      <c r="O52" s="164">
        <v>117</v>
      </c>
      <c r="P52" s="164">
        <v>0</v>
      </c>
      <c r="Q52" s="164">
        <v>7</v>
      </c>
      <c r="R52" s="164">
        <v>0</v>
      </c>
      <c r="S52" s="164">
        <v>0</v>
      </c>
      <c r="T52" s="164">
        <v>0</v>
      </c>
      <c r="U52" s="164">
        <v>43</v>
      </c>
      <c r="V52" s="164">
        <v>0</v>
      </c>
    </row>
    <row r="53" spans="1:22" ht="11.25" customHeight="1">
      <c r="A53" s="235"/>
      <c r="B53" s="162"/>
      <c r="C53" s="162"/>
      <c r="D53" s="162"/>
      <c r="E53" s="162"/>
      <c r="F53" s="162"/>
      <c r="G53" s="162"/>
      <c r="H53" s="162"/>
      <c r="I53" s="162"/>
      <c r="J53" s="163"/>
      <c r="K53" s="163"/>
      <c r="L53" s="165">
        <f>SUM(M53:V53)</f>
        <v>160514</v>
      </c>
      <c r="M53" s="165">
        <v>567</v>
      </c>
      <c r="N53" s="165">
        <v>77816</v>
      </c>
      <c r="O53" s="165">
        <v>329</v>
      </c>
      <c r="P53" s="165">
        <v>0</v>
      </c>
      <c r="Q53" s="165">
        <v>70236</v>
      </c>
      <c r="R53" s="165">
        <v>0</v>
      </c>
      <c r="S53" s="165">
        <v>0</v>
      </c>
      <c r="T53" s="165">
        <v>11119</v>
      </c>
      <c r="U53" s="165">
        <v>447</v>
      </c>
      <c r="V53" s="165">
        <v>0</v>
      </c>
    </row>
    <row r="54" spans="1:22" ht="11.25" customHeight="1">
      <c r="A54" s="236"/>
      <c r="B54" s="166"/>
      <c r="C54" s="166"/>
      <c r="D54" s="166"/>
      <c r="E54" s="166"/>
      <c r="F54" s="166"/>
      <c r="G54" s="166"/>
      <c r="H54" s="166"/>
      <c r="I54" s="166"/>
      <c r="J54" s="167"/>
      <c r="K54" s="167"/>
      <c r="L54" s="168">
        <f>SUM(M54:V54)</f>
        <v>174461</v>
      </c>
      <c r="M54" s="168">
        <f t="shared" ref="M54:V54" si="13">SUM(M51,M52,M53)</f>
        <v>747</v>
      </c>
      <c r="N54" s="168">
        <f t="shared" si="13"/>
        <v>91416</v>
      </c>
      <c r="O54" s="168">
        <f t="shared" si="13"/>
        <v>446</v>
      </c>
      <c r="P54" s="168">
        <f t="shared" si="13"/>
        <v>0</v>
      </c>
      <c r="Q54" s="168">
        <f t="shared" si="13"/>
        <v>70243</v>
      </c>
      <c r="R54" s="168">
        <f t="shared" si="13"/>
        <v>0</v>
      </c>
      <c r="S54" s="168">
        <f t="shared" si="13"/>
        <v>0</v>
      </c>
      <c r="T54" s="168">
        <f t="shared" si="13"/>
        <v>11119</v>
      </c>
      <c r="U54" s="168">
        <f t="shared" si="13"/>
        <v>490</v>
      </c>
      <c r="V54" s="168">
        <f t="shared" si="13"/>
        <v>0</v>
      </c>
    </row>
    <row r="55" spans="1:22" ht="11.25" customHeight="1">
      <c r="A55" s="234" t="s">
        <v>261</v>
      </c>
      <c r="B55" s="160">
        <v>1</v>
      </c>
      <c r="C55" s="160">
        <v>12810</v>
      </c>
      <c r="D55" s="160"/>
      <c r="E55" s="160"/>
      <c r="F55" s="160"/>
      <c r="G55" s="160"/>
      <c r="H55" s="160"/>
      <c r="I55" s="160"/>
      <c r="J55" s="159">
        <v>6</v>
      </c>
      <c r="K55" s="159">
        <v>5114</v>
      </c>
      <c r="L55" s="161">
        <f t="shared" si="4"/>
        <v>340</v>
      </c>
      <c r="M55" s="161">
        <v>0</v>
      </c>
      <c r="N55" s="161">
        <v>340</v>
      </c>
      <c r="O55" s="161">
        <v>0</v>
      </c>
      <c r="P55" s="161">
        <v>0</v>
      </c>
      <c r="Q55" s="161">
        <v>0</v>
      </c>
      <c r="R55" s="161">
        <v>0</v>
      </c>
      <c r="S55" s="161">
        <v>0</v>
      </c>
      <c r="T55" s="161">
        <v>0</v>
      </c>
      <c r="U55" s="161">
        <v>0</v>
      </c>
      <c r="V55" s="161">
        <v>0</v>
      </c>
    </row>
    <row r="56" spans="1:22" ht="11.25" customHeight="1">
      <c r="A56" s="235"/>
      <c r="B56" s="162"/>
      <c r="C56" s="162"/>
      <c r="D56" s="162"/>
      <c r="E56" s="162"/>
      <c r="F56" s="162"/>
      <c r="G56" s="162"/>
      <c r="H56" s="162"/>
      <c r="I56" s="162"/>
      <c r="J56" s="163"/>
      <c r="K56" s="163"/>
      <c r="L56" s="164">
        <f t="shared" si="4"/>
        <v>5653</v>
      </c>
      <c r="M56" s="164">
        <v>0</v>
      </c>
      <c r="N56" s="164">
        <v>5653</v>
      </c>
      <c r="O56" s="164">
        <v>0</v>
      </c>
      <c r="P56" s="164">
        <v>0</v>
      </c>
      <c r="Q56" s="164">
        <v>0</v>
      </c>
      <c r="R56" s="164">
        <v>0</v>
      </c>
      <c r="S56" s="164">
        <v>0</v>
      </c>
      <c r="T56" s="164">
        <v>0</v>
      </c>
      <c r="U56" s="164">
        <v>0</v>
      </c>
      <c r="V56" s="164">
        <v>0</v>
      </c>
    </row>
    <row r="57" spans="1:22" ht="11.25" customHeight="1">
      <c r="A57" s="235"/>
      <c r="B57" s="162"/>
      <c r="C57" s="162"/>
      <c r="D57" s="162"/>
      <c r="E57" s="162"/>
      <c r="F57" s="162"/>
      <c r="G57" s="162"/>
      <c r="H57" s="162"/>
      <c r="I57" s="162"/>
      <c r="J57" s="163"/>
      <c r="K57" s="163"/>
      <c r="L57" s="165">
        <f t="shared" si="4"/>
        <v>195590</v>
      </c>
      <c r="M57" s="165">
        <v>0</v>
      </c>
      <c r="N57" s="165">
        <v>127974</v>
      </c>
      <c r="O57" s="165">
        <v>3351</v>
      </c>
      <c r="P57" s="165">
        <v>15649</v>
      </c>
      <c r="Q57" s="165">
        <v>43998</v>
      </c>
      <c r="R57" s="165">
        <v>0</v>
      </c>
      <c r="S57" s="165">
        <v>0</v>
      </c>
      <c r="T57" s="165">
        <v>3762</v>
      </c>
      <c r="U57" s="165">
        <v>856</v>
      </c>
      <c r="V57" s="165">
        <v>0</v>
      </c>
    </row>
    <row r="58" spans="1:22" ht="11.25" customHeight="1">
      <c r="A58" s="236"/>
      <c r="B58" s="166"/>
      <c r="C58" s="166"/>
      <c r="D58" s="166"/>
      <c r="E58" s="166"/>
      <c r="F58" s="166"/>
      <c r="G58" s="166"/>
      <c r="H58" s="166"/>
      <c r="I58" s="166"/>
      <c r="J58" s="167"/>
      <c r="K58" s="167"/>
      <c r="L58" s="168">
        <f t="shared" si="4"/>
        <v>201583</v>
      </c>
      <c r="M58" s="168">
        <f t="shared" ref="M58:V58" si="14">SUM(M55,M56,M57)</f>
        <v>0</v>
      </c>
      <c r="N58" s="168">
        <f t="shared" si="14"/>
        <v>133967</v>
      </c>
      <c r="O58" s="168">
        <f t="shared" si="14"/>
        <v>3351</v>
      </c>
      <c r="P58" s="168">
        <f t="shared" si="14"/>
        <v>15649</v>
      </c>
      <c r="Q58" s="168">
        <f t="shared" si="14"/>
        <v>43998</v>
      </c>
      <c r="R58" s="168">
        <f t="shared" si="14"/>
        <v>0</v>
      </c>
      <c r="S58" s="168">
        <f t="shared" si="14"/>
        <v>0</v>
      </c>
      <c r="T58" s="168">
        <f t="shared" si="14"/>
        <v>3762</v>
      </c>
      <c r="U58" s="168">
        <f t="shared" si="14"/>
        <v>856</v>
      </c>
      <c r="V58" s="168">
        <f t="shared" si="14"/>
        <v>0</v>
      </c>
    </row>
    <row r="59" spans="1:22" ht="11.25" customHeight="1">
      <c r="A59" s="237" t="s">
        <v>272</v>
      </c>
      <c r="B59" s="160"/>
      <c r="C59" s="160"/>
      <c r="D59" s="160"/>
      <c r="E59" s="160"/>
      <c r="F59" s="160"/>
      <c r="G59" s="160"/>
      <c r="H59" s="160">
        <v>1</v>
      </c>
      <c r="I59" s="160">
        <v>110</v>
      </c>
      <c r="J59" s="159">
        <v>8</v>
      </c>
      <c r="K59" s="159">
        <v>10601</v>
      </c>
      <c r="L59" s="161">
        <f t="shared" si="4"/>
        <v>2487</v>
      </c>
      <c r="M59" s="161">
        <v>0</v>
      </c>
      <c r="N59" s="161">
        <v>953</v>
      </c>
      <c r="O59" s="161">
        <v>20</v>
      </c>
      <c r="P59" s="161">
        <v>0</v>
      </c>
      <c r="Q59" s="161">
        <v>721</v>
      </c>
      <c r="R59" s="161">
        <v>793</v>
      </c>
      <c r="S59" s="161">
        <v>0</v>
      </c>
      <c r="T59" s="161">
        <v>0</v>
      </c>
      <c r="U59" s="161">
        <v>0</v>
      </c>
      <c r="V59" s="161">
        <v>0</v>
      </c>
    </row>
    <row r="60" spans="1:22" ht="11.25" customHeight="1">
      <c r="A60" s="238"/>
      <c r="B60" s="162"/>
      <c r="C60" s="162"/>
      <c r="D60" s="162"/>
      <c r="E60" s="162"/>
      <c r="F60" s="162"/>
      <c r="G60" s="162"/>
      <c r="H60" s="162"/>
      <c r="I60" s="162"/>
      <c r="J60" s="163"/>
      <c r="K60" s="163"/>
      <c r="L60" s="164">
        <f t="shared" si="4"/>
        <v>21018</v>
      </c>
      <c r="M60" s="164">
        <v>0</v>
      </c>
      <c r="N60" s="164">
        <v>18321</v>
      </c>
      <c r="O60" s="164">
        <v>246</v>
      </c>
      <c r="P60" s="164">
        <v>0</v>
      </c>
      <c r="Q60" s="164">
        <v>2074</v>
      </c>
      <c r="R60" s="164">
        <v>0</v>
      </c>
      <c r="S60" s="164">
        <v>0</v>
      </c>
      <c r="T60" s="164">
        <v>318</v>
      </c>
      <c r="U60" s="164">
        <v>59</v>
      </c>
      <c r="V60" s="164">
        <v>0</v>
      </c>
    </row>
    <row r="61" spans="1:22" ht="11.25" customHeight="1">
      <c r="A61" s="238"/>
      <c r="B61" s="162"/>
      <c r="C61" s="162"/>
      <c r="D61" s="162"/>
      <c r="E61" s="162"/>
      <c r="F61" s="162"/>
      <c r="G61" s="162"/>
      <c r="H61" s="162"/>
      <c r="I61" s="162"/>
      <c r="J61" s="163"/>
      <c r="K61" s="163"/>
      <c r="L61" s="165">
        <f t="shared" ref="L61:L104" si="15">SUM(M61:V61)</f>
        <v>367017</v>
      </c>
      <c r="M61" s="165">
        <v>163</v>
      </c>
      <c r="N61" s="165">
        <v>164980</v>
      </c>
      <c r="O61" s="165">
        <v>2295</v>
      </c>
      <c r="P61" s="165">
        <v>92</v>
      </c>
      <c r="Q61" s="165">
        <v>112965</v>
      </c>
      <c r="R61" s="165">
        <v>0</v>
      </c>
      <c r="S61" s="165">
        <v>0</v>
      </c>
      <c r="T61" s="165">
        <v>85416</v>
      </c>
      <c r="U61" s="165">
        <v>1106</v>
      </c>
      <c r="V61" s="165">
        <v>0</v>
      </c>
    </row>
    <row r="62" spans="1:22" ht="11.25" customHeight="1">
      <c r="A62" s="239"/>
      <c r="B62" s="166"/>
      <c r="C62" s="166"/>
      <c r="D62" s="166"/>
      <c r="E62" s="166"/>
      <c r="F62" s="166"/>
      <c r="G62" s="166"/>
      <c r="H62" s="166"/>
      <c r="I62" s="166"/>
      <c r="J62" s="167"/>
      <c r="K62" s="167"/>
      <c r="L62" s="168">
        <f t="shared" si="15"/>
        <v>390522</v>
      </c>
      <c r="M62" s="168">
        <f t="shared" ref="M62:V62" si="16">SUM(M59,M60,M61)</f>
        <v>163</v>
      </c>
      <c r="N62" s="168">
        <f t="shared" si="16"/>
        <v>184254</v>
      </c>
      <c r="O62" s="168">
        <f t="shared" si="16"/>
        <v>2561</v>
      </c>
      <c r="P62" s="168">
        <f t="shared" si="16"/>
        <v>92</v>
      </c>
      <c r="Q62" s="168">
        <f t="shared" si="16"/>
        <v>115760</v>
      </c>
      <c r="R62" s="168">
        <f t="shared" si="16"/>
        <v>793</v>
      </c>
      <c r="S62" s="168">
        <f t="shared" si="16"/>
        <v>0</v>
      </c>
      <c r="T62" s="168">
        <f t="shared" si="16"/>
        <v>85734</v>
      </c>
      <c r="U62" s="168">
        <f t="shared" si="16"/>
        <v>1165</v>
      </c>
      <c r="V62" s="168">
        <f t="shared" si="16"/>
        <v>0</v>
      </c>
    </row>
    <row r="63" spans="1:22" ht="11.25" customHeight="1">
      <c r="A63" s="237" t="s">
        <v>273</v>
      </c>
      <c r="B63" s="160">
        <v>1</v>
      </c>
      <c r="C63" s="160">
        <v>980</v>
      </c>
      <c r="D63" s="160"/>
      <c r="E63" s="160"/>
      <c r="F63" s="160"/>
      <c r="G63" s="160"/>
      <c r="H63" s="160"/>
      <c r="I63" s="160"/>
      <c r="J63" s="159">
        <v>12</v>
      </c>
      <c r="K63" s="159">
        <v>1978</v>
      </c>
      <c r="L63" s="161">
        <f t="shared" si="15"/>
        <v>563</v>
      </c>
      <c r="M63" s="161">
        <v>0</v>
      </c>
      <c r="N63" s="161">
        <v>204</v>
      </c>
      <c r="O63" s="161">
        <v>12</v>
      </c>
      <c r="P63" s="161">
        <v>0</v>
      </c>
      <c r="Q63" s="161">
        <v>347</v>
      </c>
      <c r="R63" s="161">
        <v>0</v>
      </c>
      <c r="S63" s="161">
        <v>0</v>
      </c>
      <c r="T63" s="161">
        <v>0</v>
      </c>
      <c r="U63" s="161">
        <v>0</v>
      </c>
      <c r="V63" s="161">
        <v>0</v>
      </c>
    </row>
    <row r="64" spans="1:22" ht="11.25" customHeight="1">
      <c r="A64" s="238"/>
      <c r="B64" s="162"/>
      <c r="C64" s="162"/>
      <c r="D64" s="162"/>
      <c r="E64" s="162"/>
      <c r="F64" s="162"/>
      <c r="G64" s="162"/>
      <c r="H64" s="162"/>
      <c r="I64" s="162"/>
      <c r="J64" s="163"/>
      <c r="K64" s="163"/>
      <c r="L64" s="164">
        <f t="shared" si="15"/>
        <v>5498</v>
      </c>
      <c r="M64" s="164">
        <v>0</v>
      </c>
      <c r="N64" s="164">
        <v>5435</v>
      </c>
      <c r="O64" s="164">
        <v>63</v>
      </c>
      <c r="P64" s="164">
        <v>0</v>
      </c>
      <c r="Q64" s="164">
        <v>0</v>
      </c>
      <c r="R64" s="164">
        <v>0</v>
      </c>
      <c r="S64" s="164">
        <v>0</v>
      </c>
      <c r="T64" s="164">
        <v>0</v>
      </c>
      <c r="U64" s="164">
        <v>0</v>
      </c>
      <c r="V64" s="164">
        <v>0</v>
      </c>
    </row>
    <row r="65" spans="1:26" ht="11.25" customHeight="1">
      <c r="A65" s="238"/>
      <c r="B65" s="162"/>
      <c r="C65" s="162"/>
      <c r="D65" s="162"/>
      <c r="E65" s="162"/>
      <c r="F65" s="162"/>
      <c r="G65" s="162"/>
      <c r="H65" s="162"/>
      <c r="I65" s="162"/>
      <c r="J65" s="163"/>
      <c r="K65" s="163"/>
      <c r="L65" s="165">
        <f t="shared" si="15"/>
        <v>106624</v>
      </c>
      <c r="M65" s="165">
        <v>0</v>
      </c>
      <c r="N65" s="165">
        <v>51975</v>
      </c>
      <c r="O65" s="165">
        <v>585</v>
      </c>
      <c r="P65" s="165">
        <v>0</v>
      </c>
      <c r="Q65" s="165">
        <v>47245</v>
      </c>
      <c r="R65" s="165">
        <v>0</v>
      </c>
      <c r="S65" s="165">
        <v>0</v>
      </c>
      <c r="T65" s="165">
        <v>6496</v>
      </c>
      <c r="U65" s="165">
        <v>323</v>
      </c>
      <c r="V65" s="165">
        <v>0</v>
      </c>
    </row>
    <row r="66" spans="1:26" ht="11.25" customHeight="1">
      <c r="A66" s="239"/>
      <c r="B66" s="166"/>
      <c r="C66" s="166"/>
      <c r="D66" s="166"/>
      <c r="E66" s="166"/>
      <c r="F66" s="166"/>
      <c r="G66" s="166"/>
      <c r="H66" s="166"/>
      <c r="I66" s="166"/>
      <c r="J66" s="167"/>
      <c r="K66" s="167"/>
      <c r="L66" s="168">
        <f t="shared" si="15"/>
        <v>112685</v>
      </c>
      <c r="M66" s="168">
        <f t="shared" ref="M66:V66" si="17">SUM(M63,M64,M65)</f>
        <v>0</v>
      </c>
      <c r="N66" s="168">
        <f t="shared" si="17"/>
        <v>57614</v>
      </c>
      <c r="O66" s="168">
        <f t="shared" si="17"/>
        <v>660</v>
      </c>
      <c r="P66" s="168">
        <f t="shared" si="17"/>
        <v>0</v>
      </c>
      <c r="Q66" s="168">
        <f t="shared" si="17"/>
        <v>47592</v>
      </c>
      <c r="R66" s="168">
        <f t="shared" si="17"/>
        <v>0</v>
      </c>
      <c r="S66" s="168">
        <f t="shared" si="17"/>
        <v>0</v>
      </c>
      <c r="T66" s="168">
        <f t="shared" si="17"/>
        <v>6496</v>
      </c>
      <c r="U66" s="168">
        <f t="shared" si="17"/>
        <v>323</v>
      </c>
      <c r="V66" s="168">
        <f t="shared" si="17"/>
        <v>0</v>
      </c>
    </row>
    <row r="67" spans="1:26" ht="11.25" customHeight="1">
      <c r="A67" s="237" t="s">
        <v>274</v>
      </c>
      <c r="B67" s="160">
        <v>10</v>
      </c>
      <c r="C67" s="160">
        <v>5030</v>
      </c>
      <c r="D67" s="160"/>
      <c r="E67" s="160"/>
      <c r="F67" s="160">
        <v>1</v>
      </c>
      <c r="G67" s="160">
        <v>1140</v>
      </c>
      <c r="H67" s="160"/>
      <c r="I67" s="160"/>
      <c r="J67" s="159">
        <v>10</v>
      </c>
      <c r="K67" s="159">
        <v>4665</v>
      </c>
      <c r="L67" s="161">
        <f t="shared" si="15"/>
        <v>4510</v>
      </c>
      <c r="M67" s="161">
        <v>0</v>
      </c>
      <c r="N67" s="161">
        <v>4510</v>
      </c>
      <c r="O67" s="161">
        <v>0</v>
      </c>
      <c r="P67" s="161">
        <v>0</v>
      </c>
      <c r="Q67" s="161">
        <v>0</v>
      </c>
      <c r="R67" s="161">
        <v>0</v>
      </c>
      <c r="S67" s="161">
        <v>0</v>
      </c>
      <c r="T67" s="161">
        <v>0</v>
      </c>
      <c r="U67" s="161">
        <v>0</v>
      </c>
      <c r="V67" s="161">
        <v>0</v>
      </c>
    </row>
    <row r="68" spans="1:26" ht="11.25" customHeight="1">
      <c r="A68" s="238"/>
      <c r="B68" s="162"/>
      <c r="C68" s="162"/>
      <c r="D68" s="162"/>
      <c r="E68" s="162"/>
      <c r="F68" s="162"/>
      <c r="G68" s="162"/>
      <c r="H68" s="162"/>
      <c r="I68" s="162"/>
      <c r="J68" s="163"/>
      <c r="K68" s="163"/>
      <c r="L68" s="164">
        <f t="shared" si="15"/>
        <v>4229</v>
      </c>
      <c r="M68" s="164">
        <v>0</v>
      </c>
      <c r="N68" s="164">
        <v>3809</v>
      </c>
      <c r="O68" s="164">
        <v>0</v>
      </c>
      <c r="P68" s="164">
        <v>0</v>
      </c>
      <c r="Q68" s="164">
        <v>420</v>
      </c>
      <c r="R68" s="164">
        <v>0</v>
      </c>
      <c r="S68" s="164">
        <v>0</v>
      </c>
      <c r="T68" s="164">
        <v>0</v>
      </c>
      <c r="U68" s="164">
        <v>0</v>
      </c>
      <c r="V68" s="164">
        <v>0</v>
      </c>
    </row>
    <row r="69" spans="1:26" ht="11.25" customHeight="1">
      <c r="A69" s="238"/>
      <c r="B69" s="162"/>
      <c r="C69" s="162"/>
      <c r="D69" s="162"/>
      <c r="E69" s="162"/>
      <c r="F69" s="162"/>
      <c r="G69" s="162"/>
      <c r="H69" s="162"/>
      <c r="I69" s="162"/>
      <c r="J69" s="163"/>
      <c r="K69" s="163"/>
      <c r="L69" s="165">
        <f t="shared" si="15"/>
        <v>91370</v>
      </c>
      <c r="M69" s="165">
        <v>0</v>
      </c>
      <c r="N69" s="165">
        <v>43674</v>
      </c>
      <c r="O69" s="165">
        <v>0</v>
      </c>
      <c r="P69" s="165">
        <v>0</v>
      </c>
      <c r="Q69" s="165">
        <v>47408</v>
      </c>
      <c r="R69" s="165">
        <v>0</v>
      </c>
      <c r="S69" s="165">
        <v>0</v>
      </c>
      <c r="T69" s="165">
        <v>288</v>
      </c>
      <c r="U69" s="165">
        <v>0</v>
      </c>
      <c r="V69" s="165">
        <v>0</v>
      </c>
    </row>
    <row r="70" spans="1:26" ht="11.25" customHeight="1">
      <c r="A70" s="239"/>
      <c r="B70" s="166"/>
      <c r="C70" s="166"/>
      <c r="D70" s="166"/>
      <c r="E70" s="166"/>
      <c r="F70" s="166"/>
      <c r="G70" s="166"/>
      <c r="H70" s="166"/>
      <c r="I70" s="166"/>
      <c r="J70" s="167"/>
      <c r="K70" s="167"/>
      <c r="L70" s="168">
        <f t="shared" si="15"/>
        <v>100109</v>
      </c>
      <c r="M70" s="168">
        <f t="shared" ref="M70:V70" si="18">SUM(M67,M68,M69)</f>
        <v>0</v>
      </c>
      <c r="N70" s="168">
        <f t="shared" si="18"/>
        <v>51993</v>
      </c>
      <c r="O70" s="168">
        <f t="shared" si="18"/>
        <v>0</v>
      </c>
      <c r="P70" s="168">
        <f t="shared" si="18"/>
        <v>0</v>
      </c>
      <c r="Q70" s="168">
        <f t="shared" si="18"/>
        <v>47828</v>
      </c>
      <c r="R70" s="168">
        <f t="shared" si="18"/>
        <v>0</v>
      </c>
      <c r="S70" s="168">
        <f t="shared" si="18"/>
        <v>0</v>
      </c>
      <c r="T70" s="168">
        <f t="shared" si="18"/>
        <v>288</v>
      </c>
      <c r="U70" s="168">
        <f t="shared" si="18"/>
        <v>0</v>
      </c>
      <c r="V70" s="168">
        <f t="shared" si="18"/>
        <v>0</v>
      </c>
      <c r="Z70" s="81" ph="1"/>
    </row>
    <row r="71" spans="1:26" ht="11.25" customHeight="1">
      <c r="A71" s="237" t="s">
        <v>295</v>
      </c>
      <c r="B71" s="160">
        <v>1</v>
      </c>
      <c r="C71" s="160">
        <v>1364</v>
      </c>
      <c r="D71" s="160"/>
      <c r="E71" s="160"/>
      <c r="F71" s="160"/>
      <c r="G71" s="160"/>
      <c r="H71" s="160">
        <v>3</v>
      </c>
      <c r="I71" s="160">
        <v>1096</v>
      </c>
      <c r="J71" s="159">
        <v>10</v>
      </c>
      <c r="K71" s="159">
        <v>2703</v>
      </c>
      <c r="L71" s="161">
        <f t="shared" si="15"/>
        <v>1821</v>
      </c>
      <c r="M71" s="161">
        <v>0</v>
      </c>
      <c r="N71" s="161">
        <v>1776</v>
      </c>
      <c r="O71" s="161">
        <v>45</v>
      </c>
      <c r="P71" s="161">
        <v>0</v>
      </c>
      <c r="Q71" s="161">
        <v>0</v>
      </c>
      <c r="R71" s="161">
        <v>0</v>
      </c>
      <c r="S71" s="161">
        <v>0</v>
      </c>
      <c r="T71" s="161">
        <v>0</v>
      </c>
      <c r="U71" s="161">
        <v>0</v>
      </c>
      <c r="V71" s="161">
        <v>0</v>
      </c>
    </row>
    <row r="72" spans="1:26" ht="11.25" customHeight="1">
      <c r="A72" s="238"/>
      <c r="B72" s="162"/>
      <c r="C72" s="162"/>
      <c r="D72" s="162"/>
      <c r="E72" s="162"/>
      <c r="F72" s="162"/>
      <c r="G72" s="162"/>
      <c r="H72" s="162"/>
      <c r="I72" s="162"/>
      <c r="J72" s="163"/>
      <c r="K72" s="163"/>
      <c r="L72" s="164">
        <f t="shared" si="15"/>
        <v>14934</v>
      </c>
      <c r="M72" s="164">
        <v>0</v>
      </c>
      <c r="N72" s="164">
        <v>7119</v>
      </c>
      <c r="O72" s="164">
        <v>0</v>
      </c>
      <c r="P72" s="164">
        <v>0</v>
      </c>
      <c r="Q72" s="164">
        <v>7815</v>
      </c>
      <c r="R72" s="164">
        <v>0</v>
      </c>
      <c r="S72" s="164">
        <v>0</v>
      </c>
      <c r="T72" s="164">
        <v>0</v>
      </c>
      <c r="U72" s="164">
        <v>0</v>
      </c>
      <c r="V72" s="164">
        <v>0</v>
      </c>
    </row>
    <row r="73" spans="1:26" ht="11.25" customHeight="1">
      <c r="A73" s="238"/>
      <c r="B73" s="162"/>
      <c r="C73" s="162"/>
      <c r="D73" s="162"/>
      <c r="E73" s="162"/>
      <c r="F73" s="162"/>
      <c r="G73" s="162"/>
      <c r="H73" s="162"/>
      <c r="I73" s="162"/>
      <c r="J73" s="163"/>
      <c r="K73" s="163"/>
      <c r="L73" s="165">
        <f t="shared" si="15"/>
        <v>54066</v>
      </c>
      <c r="M73" s="165">
        <v>0</v>
      </c>
      <c r="N73" s="165">
        <v>31706</v>
      </c>
      <c r="O73" s="165">
        <v>0</v>
      </c>
      <c r="P73" s="165">
        <v>0</v>
      </c>
      <c r="Q73" s="165">
        <v>13933</v>
      </c>
      <c r="R73" s="165">
        <v>0</v>
      </c>
      <c r="S73" s="165">
        <v>0</v>
      </c>
      <c r="T73" s="165">
        <v>8414</v>
      </c>
      <c r="U73" s="165">
        <v>13</v>
      </c>
      <c r="V73" s="165">
        <v>0</v>
      </c>
    </row>
    <row r="74" spans="1:26" ht="11.25" customHeight="1">
      <c r="A74" s="247"/>
      <c r="B74" s="170"/>
      <c r="C74" s="170"/>
      <c r="D74" s="170"/>
      <c r="E74" s="170"/>
      <c r="F74" s="170"/>
      <c r="G74" s="170"/>
      <c r="H74" s="170"/>
      <c r="I74" s="170"/>
      <c r="J74" s="171"/>
      <c r="K74" s="171"/>
      <c r="L74" s="168">
        <f t="shared" si="15"/>
        <v>70821</v>
      </c>
      <c r="M74" s="168">
        <f t="shared" ref="M74:V74" si="19">SUM(M71,M72,M73)</f>
        <v>0</v>
      </c>
      <c r="N74" s="168">
        <f t="shared" si="19"/>
        <v>40601</v>
      </c>
      <c r="O74" s="168">
        <f t="shared" si="19"/>
        <v>45</v>
      </c>
      <c r="P74" s="168">
        <f t="shared" si="19"/>
        <v>0</v>
      </c>
      <c r="Q74" s="168">
        <f t="shared" si="19"/>
        <v>21748</v>
      </c>
      <c r="R74" s="168">
        <f t="shared" si="19"/>
        <v>0</v>
      </c>
      <c r="S74" s="168">
        <f t="shared" si="19"/>
        <v>0</v>
      </c>
      <c r="T74" s="168">
        <f t="shared" si="19"/>
        <v>8414</v>
      </c>
      <c r="U74" s="168">
        <f t="shared" si="19"/>
        <v>13</v>
      </c>
      <c r="V74" s="168">
        <f t="shared" si="19"/>
        <v>0</v>
      </c>
    </row>
    <row r="75" spans="1:26" ht="11.25" customHeight="1">
      <c r="A75" s="238" t="s">
        <v>82</v>
      </c>
      <c r="B75" s="162">
        <v>1</v>
      </c>
      <c r="C75" s="162">
        <v>650</v>
      </c>
      <c r="D75" s="162">
        <v>2</v>
      </c>
      <c r="E75" s="162">
        <v>1000</v>
      </c>
      <c r="F75" s="162">
        <v>1</v>
      </c>
      <c r="G75" s="162">
        <v>300</v>
      </c>
      <c r="H75" s="162">
        <v>2</v>
      </c>
      <c r="I75" s="162">
        <v>1360</v>
      </c>
      <c r="J75" s="163">
        <v>11</v>
      </c>
      <c r="K75" s="163">
        <v>2490</v>
      </c>
      <c r="L75" s="161">
        <f t="shared" si="15"/>
        <v>964</v>
      </c>
      <c r="M75" s="161">
        <v>0</v>
      </c>
      <c r="N75" s="161">
        <v>954</v>
      </c>
      <c r="O75" s="161">
        <v>10</v>
      </c>
      <c r="P75" s="161">
        <v>0</v>
      </c>
      <c r="Q75" s="161">
        <v>0</v>
      </c>
      <c r="R75" s="161">
        <v>0</v>
      </c>
      <c r="S75" s="161">
        <v>0</v>
      </c>
      <c r="T75" s="161">
        <v>0</v>
      </c>
      <c r="U75" s="161">
        <v>0</v>
      </c>
      <c r="V75" s="161">
        <v>0</v>
      </c>
    </row>
    <row r="76" spans="1:26" ht="11.25" customHeight="1">
      <c r="A76" s="238"/>
      <c r="B76" s="162"/>
      <c r="C76" s="162"/>
      <c r="D76" s="162"/>
      <c r="E76" s="162"/>
      <c r="F76" s="162"/>
      <c r="G76" s="162"/>
      <c r="H76" s="162"/>
      <c r="I76" s="162"/>
      <c r="J76" s="163"/>
      <c r="K76" s="163"/>
      <c r="L76" s="164">
        <f t="shared" si="15"/>
        <v>11897</v>
      </c>
      <c r="M76" s="164">
        <v>0</v>
      </c>
      <c r="N76" s="164">
        <v>5555</v>
      </c>
      <c r="O76" s="164">
        <v>19</v>
      </c>
      <c r="P76" s="164">
        <v>0</v>
      </c>
      <c r="Q76" s="164">
        <v>5999</v>
      </c>
      <c r="R76" s="164">
        <v>0</v>
      </c>
      <c r="S76" s="164">
        <v>0</v>
      </c>
      <c r="T76" s="164">
        <v>201</v>
      </c>
      <c r="U76" s="164">
        <v>123</v>
      </c>
      <c r="V76" s="164">
        <v>0</v>
      </c>
    </row>
    <row r="77" spans="1:26" ht="11.25" customHeight="1">
      <c r="A77" s="238"/>
      <c r="B77" s="162"/>
      <c r="C77" s="162"/>
      <c r="D77" s="162"/>
      <c r="E77" s="162"/>
      <c r="F77" s="162"/>
      <c r="G77" s="162"/>
      <c r="H77" s="162"/>
      <c r="I77" s="162"/>
      <c r="J77" s="163"/>
      <c r="K77" s="163"/>
      <c r="L77" s="165">
        <f t="shared" si="15"/>
        <v>132016</v>
      </c>
      <c r="M77" s="165">
        <v>0</v>
      </c>
      <c r="N77" s="165">
        <v>43895</v>
      </c>
      <c r="O77" s="165">
        <v>2675</v>
      </c>
      <c r="P77" s="165">
        <v>592</v>
      </c>
      <c r="Q77" s="165">
        <v>75145</v>
      </c>
      <c r="R77" s="165">
        <v>0</v>
      </c>
      <c r="S77" s="165">
        <v>0</v>
      </c>
      <c r="T77" s="165">
        <v>9109</v>
      </c>
      <c r="U77" s="165">
        <v>600</v>
      </c>
      <c r="V77" s="165">
        <v>0</v>
      </c>
    </row>
    <row r="78" spans="1:26" ht="11.25" customHeight="1">
      <c r="A78" s="239"/>
      <c r="B78" s="170"/>
      <c r="C78" s="170"/>
      <c r="D78" s="170"/>
      <c r="E78" s="170"/>
      <c r="F78" s="170"/>
      <c r="G78" s="170"/>
      <c r="H78" s="170"/>
      <c r="I78" s="170"/>
      <c r="J78" s="171"/>
      <c r="K78" s="171"/>
      <c r="L78" s="168">
        <f t="shared" si="15"/>
        <v>144877</v>
      </c>
      <c r="M78" s="168">
        <f t="shared" ref="M78:V78" si="20">SUM(M75,M76,M77)</f>
        <v>0</v>
      </c>
      <c r="N78" s="168">
        <f t="shared" si="20"/>
        <v>50404</v>
      </c>
      <c r="O78" s="168">
        <f t="shared" si="20"/>
        <v>2704</v>
      </c>
      <c r="P78" s="168">
        <f t="shared" si="20"/>
        <v>592</v>
      </c>
      <c r="Q78" s="168">
        <f t="shared" si="20"/>
        <v>81144</v>
      </c>
      <c r="R78" s="168">
        <f t="shared" si="20"/>
        <v>0</v>
      </c>
      <c r="S78" s="168">
        <f t="shared" si="20"/>
        <v>0</v>
      </c>
      <c r="T78" s="168">
        <f t="shared" si="20"/>
        <v>9310</v>
      </c>
      <c r="U78" s="168">
        <f t="shared" si="20"/>
        <v>723</v>
      </c>
      <c r="V78" s="168">
        <f t="shared" si="20"/>
        <v>0</v>
      </c>
    </row>
    <row r="79" spans="1:26" ht="11.25" customHeight="1">
      <c r="A79" s="237" t="s">
        <v>275</v>
      </c>
      <c r="B79" s="172"/>
      <c r="C79" s="172"/>
      <c r="D79" s="172"/>
      <c r="E79" s="172"/>
      <c r="F79" s="172">
        <v>2</v>
      </c>
      <c r="G79" s="172">
        <v>8200</v>
      </c>
      <c r="H79" s="172">
        <v>2</v>
      </c>
      <c r="I79" s="172">
        <v>440</v>
      </c>
      <c r="J79" s="173">
        <v>11</v>
      </c>
      <c r="K79" s="173">
        <v>20390</v>
      </c>
      <c r="L79" s="161">
        <f t="shared" si="15"/>
        <v>3136</v>
      </c>
      <c r="M79" s="161">
        <v>0</v>
      </c>
      <c r="N79" s="161">
        <v>77</v>
      </c>
      <c r="O79" s="161">
        <v>71</v>
      </c>
      <c r="P79" s="161">
        <v>0</v>
      </c>
      <c r="Q79" s="161">
        <v>1472</v>
      </c>
      <c r="R79" s="161">
        <v>0</v>
      </c>
      <c r="S79" s="161">
        <v>0</v>
      </c>
      <c r="T79" s="161">
        <v>457</v>
      </c>
      <c r="U79" s="161">
        <v>0</v>
      </c>
      <c r="V79" s="161">
        <v>1059</v>
      </c>
    </row>
    <row r="80" spans="1:26" ht="11.25" customHeight="1">
      <c r="A80" s="238"/>
      <c r="B80" s="162"/>
      <c r="C80" s="162"/>
      <c r="D80" s="162"/>
      <c r="E80" s="162"/>
      <c r="F80" s="162"/>
      <c r="G80" s="162"/>
      <c r="H80" s="162"/>
      <c r="I80" s="162"/>
      <c r="J80" s="163"/>
      <c r="K80" s="163"/>
      <c r="L80" s="164">
        <f t="shared" si="15"/>
        <v>11754</v>
      </c>
      <c r="M80" s="164">
        <v>0</v>
      </c>
      <c r="N80" s="164">
        <v>10715</v>
      </c>
      <c r="O80" s="164">
        <v>19</v>
      </c>
      <c r="P80" s="164">
        <v>0</v>
      </c>
      <c r="Q80" s="164">
        <v>710</v>
      </c>
      <c r="R80" s="164">
        <v>0</v>
      </c>
      <c r="S80" s="164">
        <v>0</v>
      </c>
      <c r="T80" s="164">
        <v>233</v>
      </c>
      <c r="U80" s="164">
        <v>77</v>
      </c>
      <c r="V80" s="164">
        <v>0</v>
      </c>
    </row>
    <row r="81" spans="1:22" ht="11.25" customHeight="1">
      <c r="A81" s="238"/>
      <c r="B81" s="162"/>
      <c r="C81" s="162"/>
      <c r="D81" s="162"/>
      <c r="E81" s="162"/>
      <c r="F81" s="162"/>
      <c r="G81" s="162"/>
      <c r="H81" s="162"/>
      <c r="I81" s="162"/>
      <c r="J81" s="163"/>
      <c r="K81" s="163"/>
      <c r="L81" s="165">
        <f t="shared" si="15"/>
        <v>501520</v>
      </c>
      <c r="M81" s="165">
        <v>3590</v>
      </c>
      <c r="N81" s="165">
        <v>453715</v>
      </c>
      <c r="O81" s="165">
        <v>2590</v>
      </c>
      <c r="P81" s="165">
        <v>378</v>
      </c>
      <c r="Q81" s="165">
        <v>36118</v>
      </c>
      <c r="R81" s="165">
        <v>0</v>
      </c>
      <c r="S81" s="165">
        <v>0</v>
      </c>
      <c r="T81" s="165">
        <v>3092</v>
      </c>
      <c r="U81" s="165">
        <v>2037</v>
      </c>
      <c r="V81" s="165">
        <v>0</v>
      </c>
    </row>
    <row r="82" spans="1:22" ht="11.25" customHeight="1">
      <c r="A82" s="239"/>
      <c r="B82" s="166"/>
      <c r="C82" s="166"/>
      <c r="D82" s="166"/>
      <c r="E82" s="166"/>
      <c r="F82" s="166"/>
      <c r="G82" s="166"/>
      <c r="H82" s="166"/>
      <c r="I82" s="166"/>
      <c r="J82" s="167"/>
      <c r="K82" s="167"/>
      <c r="L82" s="168">
        <f t="shared" si="15"/>
        <v>516410</v>
      </c>
      <c r="M82" s="168">
        <f t="shared" ref="M82:V82" si="21">SUM(M79,M80,M81)</f>
        <v>3590</v>
      </c>
      <c r="N82" s="168">
        <f t="shared" si="21"/>
        <v>464507</v>
      </c>
      <c r="O82" s="168">
        <f t="shared" si="21"/>
        <v>2680</v>
      </c>
      <c r="P82" s="168">
        <f t="shared" si="21"/>
        <v>378</v>
      </c>
      <c r="Q82" s="168">
        <f t="shared" si="21"/>
        <v>38300</v>
      </c>
      <c r="R82" s="168">
        <f t="shared" si="21"/>
        <v>0</v>
      </c>
      <c r="S82" s="168">
        <f t="shared" si="21"/>
        <v>0</v>
      </c>
      <c r="T82" s="168">
        <f t="shared" si="21"/>
        <v>3782</v>
      </c>
      <c r="U82" s="168">
        <f t="shared" si="21"/>
        <v>2114</v>
      </c>
      <c r="V82" s="168">
        <f t="shared" si="21"/>
        <v>1059</v>
      </c>
    </row>
    <row r="83" spans="1:22" ht="11.25" customHeight="1">
      <c r="A83" s="237" t="s">
        <v>276</v>
      </c>
      <c r="B83" s="160">
        <v>2</v>
      </c>
      <c r="C83" s="160">
        <v>10900</v>
      </c>
      <c r="D83" s="160"/>
      <c r="E83" s="160"/>
      <c r="F83" s="160"/>
      <c r="G83" s="160"/>
      <c r="H83" s="160"/>
      <c r="I83" s="160"/>
      <c r="J83" s="159">
        <v>12</v>
      </c>
      <c r="K83" s="159">
        <v>6353</v>
      </c>
      <c r="L83" s="161">
        <f t="shared" si="15"/>
        <v>1100</v>
      </c>
      <c r="M83" s="161">
        <v>0</v>
      </c>
      <c r="N83" s="161">
        <v>1100</v>
      </c>
      <c r="O83" s="161">
        <v>0</v>
      </c>
      <c r="P83" s="161">
        <v>0</v>
      </c>
      <c r="Q83" s="161">
        <v>0</v>
      </c>
      <c r="R83" s="161">
        <v>0</v>
      </c>
      <c r="S83" s="161">
        <v>0</v>
      </c>
      <c r="T83" s="161">
        <v>0</v>
      </c>
      <c r="U83" s="161">
        <v>0</v>
      </c>
      <c r="V83" s="161">
        <v>0</v>
      </c>
    </row>
    <row r="84" spans="1:22" ht="11.25" customHeight="1">
      <c r="A84" s="238"/>
      <c r="B84" s="162"/>
      <c r="C84" s="162"/>
      <c r="D84" s="162"/>
      <c r="E84" s="162"/>
      <c r="F84" s="162"/>
      <c r="G84" s="162"/>
      <c r="H84" s="162"/>
      <c r="I84" s="162"/>
      <c r="J84" s="163"/>
      <c r="K84" s="163"/>
      <c r="L84" s="164">
        <f t="shared" si="15"/>
        <v>19268</v>
      </c>
      <c r="M84" s="164">
        <v>0</v>
      </c>
      <c r="N84" s="164">
        <v>18576</v>
      </c>
      <c r="O84" s="164">
        <v>9</v>
      </c>
      <c r="P84" s="164">
        <v>0</v>
      </c>
      <c r="Q84" s="164">
        <v>305</v>
      </c>
      <c r="R84" s="164">
        <v>0</v>
      </c>
      <c r="S84" s="164">
        <v>0</v>
      </c>
      <c r="T84" s="164">
        <v>378</v>
      </c>
      <c r="U84" s="164">
        <v>0</v>
      </c>
      <c r="V84" s="164">
        <v>0</v>
      </c>
    </row>
    <row r="85" spans="1:22" ht="11.25" customHeight="1">
      <c r="A85" s="238"/>
      <c r="B85" s="162"/>
      <c r="C85" s="162"/>
      <c r="D85" s="162"/>
      <c r="E85" s="162"/>
      <c r="F85" s="162"/>
      <c r="G85" s="162"/>
      <c r="H85" s="162"/>
      <c r="I85" s="162"/>
      <c r="J85" s="163"/>
      <c r="K85" s="163"/>
      <c r="L85" s="165">
        <f t="shared" si="15"/>
        <v>256398</v>
      </c>
      <c r="M85" s="165">
        <v>0</v>
      </c>
      <c r="N85" s="165">
        <v>59874</v>
      </c>
      <c r="O85" s="165">
        <v>1716</v>
      </c>
      <c r="P85" s="165">
        <v>0</v>
      </c>
      <c r="Q85" s="165">
        <v>184695</v>
      </c>
      <c r="R85" s="165">
        <v>0</v>
      </c>
      <c r="S85" s="165">
        <v>0</v>
      </c>
      <c r="T85" s="165">
        <v>9979</v>
      </c>
      <c r="U85" s="165">
        <v>110</v>
      </c>
      <c r="V85" s="165">
        <v>24</v>
      </c>
    </row>
    <row r="86" spans="1:22" ht="11.25" customHeight="1">
      <c r="A86" s="239"/>
      <c r="B86" s="166"/>
      <c r="C86" s="166"/>
      <c r="D86" s="166"/>
      <c r="E86" s="166"/>
      <c r="F86" s="166"/>
      <c r="G86" s="166"/>
      <c r="H86" s="166"/>
      <c r="I86" s="166"/>
      <c r="J86" s="167"/>
      <c r="K86" s="167"/>
      <c r="L86" s="168">
        <f t="shared" si="15"/>
        <v>276766</v>
      </c>
      <c r="M86" s="168">
        <f t="shared" ref="M86:V86" si="22">SUM(M83,M84,M85)</f>
        <v>0</v>
      </c>
      <c r="N86" s="168">
        <f t="shared" si="22"/>
        <v>79550</v>
      </c>
      <c r="O86" s="168">
        <f t="shared" si="22"/>
        <v>1725</v>
      </c>
      <c r="P86" s="168">
        <f t="shared" si="22"/>
        <v>0</v>
      </c>
      <c r="Q86" s="168">
        <f t="shared" si="22"/>
        <v>185000</v>
      </c>
      <c r="R86" s="168">
        <f t="shared" si="22"/>
        <v>0</v>
      </c>
      <c r="S86" s="168">
        <f t="shared" si="22"/>
        <v>0</v>
      </c>
      <c r="T86" s="168">
        <f t="shared" si="22"/>
        <v>10357</v>
      </c>
      <c r="U86" s="168">
        <f t="shared" si="22"/>
        <v>110</v>
      </c>
      <c r="V86" s="168">
        <f t="shared" si="22"/>
        <v>24</v>
      </c>
    </row>
    <row r="87" spans="1:22" ht="11.25" customHeight="1">
      <c r="A87" s="237" t="s">
        <v>277</v>
      </c>
      <c r="B87" s="160"/>
      <c r="C87" s="160"/>
      <c r="D87" s="160"/>
      <c r="E87" s="160"/>
      <c r="F87" s="160"/>
      <c r="G87" s="160"/>
      <c r="H87" s="160">
        <v>2</v>
      </c>
      <c r="I87" s="160">
        <v>100</v>
      </c>
      <c r="J87" s="159">
        <v>11</v>
      </c>
      <c r="K87" s="159">
        <v>10513</v>
      </c>
      <c r="L87" s="161">
        <f t="shared" si="15"/>
        <v>2726</v>
      </c>
      <c r="M87" s="161">
        <v>0</v>
      </c>
      <c r="N87" s="161">
        <v>0</v>
      </c>
      <c r="O87" s="161">
        <v>0</v>
      </c>
      <c r="P87" s="161">
        <v>0</v>
      </c>
      <c r="Q87" s="161">
        <v>2726</v>
      </c>
      <c r="R87" s="161">
        <v>0</v>
      </c>
      <c r="S87" s="161">
        <v>0</v>
      </c>
      <c r="T87" s="161">
        <v>0</v>
      </c>
      <c r="U87" s="161">
        <v>0</v>
      </c>
      <c r="V87" s="161">
        <v>0</v>
      </c>
    </row>
    <row r="88" spans="1:22" ht="11.25" customHeight="1">
      <c r="A88" s="238"/>
      <c r="B88" s="162"/>
      <c r="C88" s="162"/>
      <c r="D88" s="162"/>
      <c r="E88" s="162"/>
      <c r="F88" s="162"/>
      <c r="G88" s="162"/>
      <c r="H88" s="162"/>
      <c r="I88" s="162"/>
      <c r="J88" s="163"/>
      <c r="K88" s="163"/>
      <c r="L88" s="164">
        <f t="shared" si="15"/>
        <v>169</v>
      </c>
      <c r="M88" s="164">
        <v>0</v>
      </c>
      <c r="N88" s="164">
        <v>169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4">
        <v>0</v>
      </c>
    </row>
    <row r="89" spans="1:22" ht="11.25" customHeight="1">
      <c r="A89" s="238"/>
      <c r="B89" s="162"/>
      <c r="C89" s="162"/>
      <c r="D89" s="162"/>
      <c r="E89" s="162"/>
      <c r="F89" s="162"/>
      <c r="G89" s="162"/>
      <c r="H89" s="162"/>
      <c r="I89" s="162"/>
      <c r="J89" s="163"/>
      <c r="K89" s="163"/>
      <c r="L89" s="165">
        <f t="shared" si="15"/>
        <v>259052</v>
      </c>
      <c r="M89" s="165">
        <v>2534</v>
      </c>
      <c r="N89" s="165">
        <v>83917</v>
      </c>
      <c r="O89" s="165">
        <v>2126</v>
      </c>
      <c r="P89" s="165">
        <v>10057</v>
      </c>
      <c r="Q89" s="165">
        <v>115258</v>
      </c>
      <c r="R89" s="165">
        <v>0</v>
      </c>
      <c r="S89" s="165">
        <v>0</v>
      </c>
      <c r="T89" s="165">
        <v>43656</v>
      </c>
      <c r="U89" s="165">
        <v>174</v>
      </c>
      <c r="V89" s="165">
        <v>1330</v>
      </c>
    </row>
    <row r="90" spans="1:22" ht="11.25" customHeight="1">
      <c r="A90" s="239"/>
      <c r="B90" s="166"/>
      <c r="C90" s="166"/>
      <c r="D90" s="166"/>
      <c r="E90" s="166"/>
      <c r="F90" s="166"/>
      <c r="G90" s="166"/>
      <c r="H90" s="166"/>
      <c r="I90" s="166"/>
      <c r="J90" s="167"/>
      <c r="K90" s="167"/>
      <c r="L90" s="168">
        <f t="shared" si="15"/>
        <v>261947</v>
      </c>
      <c r="M90" s="168">
        <f t="shared" ref="M90:V90" si="23">SUM(M87,M88,M89)</f>
        <v>2534</v>
      </c>
      <c r="N90" s="168">
        <f t="shared" si="23"/>
        <v>84086</v>
      </c>
      <c r="O90" s="168">
        <f t="shared" si="23"/>
        <v>2126</v>
      </c>
      <c r="P90" s="168">
        <f t="shared" si="23"/>
        <v>10057</v>
      </c>
      <c r="Q90" s="168">
        <f t="shared" si="23"/>
        <v>117984</v>
      </c>
      <c r="R90" s="168">
        <f t="shared" si="23"/>
        <v>0</v>
      </c>
      <c r="S90" s="168">
        <f t="shared" si="23"/>
        <v>0</v>
      </c>
      <c r="T90" s="168">
        <f t="shared" si="23"/>
        <v>43656</v>
      </c>
      <c r="U90" s="168">
        <f t="shared" si="23"/>
        <v>174</v>
      </c>
      <c r="V90" s="168">
        <f t="shared" si="23"/>
        <v>1330</v>
      </c>
    </row>
    <row r="91" spans="1:22" ht="11.25" customHeight="1">
      <c r="A91" s="237" t="s">
        <v>278</v>
      </c>
      <c r="B91" s="160">
        <v>1</v>
      </c>
      <c r="C91" s="160">
        <v>719</v>
      </c>
      <c r="D91" s="160"/>
      <c r="E91" s="160"/>
      <c r="F91" s="160"/>
      <c r="G91" s="160"/>
      <c r="H91" s="160">
        <v>2</v>
      </c>
      <c r="I91" s="160">
        <v>2177</v>
      </c>
      <c r="J91" s="159">
        <v>9</v>
      </c>
      <c r="K91" s="159">
        <v>6840</v>
      </c>
      <c r="L91" s="161">
        <f t="shared" si="15"/>
        <v>1527</v>
      </c>
      <c r="M91" s="161">
        <v>0</v>
      </c>
      <c r="N91" s="161">
        <v>0</v>
      </c>
      <c r="O91" s="161">
        <v>0</v>
      </c>
      <c r="P91" s="161">
        <v>472</v>
      </c>
      <c r="Q91" s="161">
        <v>1055</v>
      </c>
      <c r="R91" s="161">
        <v>0</v>
      </c>
      <c r="S91" s="161">
        <v>0</v>
      </c>
      <c r="T91" s="161">
        <v>0</v>
      </c>
      <c r="U91" s="161">
        <v>0</v>
      </c>
      <c r="V91" s="161">
        <v>0</v>
      </c>
    </row>
    <row r="92" spans="1:22" ht="11.25" customHeight="1">
      <c r="A92" s="238"/>
      <c r="B92" s="162"/>
      <c r="C92" s="162"/>
      <c r="D92" s="162"/>
      <c r="E92" s="162"/>
      <c r="F92" s="162"/>
      <c r="G92" s="162"/>
      <c r="H92" s="162"/>
      <c r="I92" s="162"/>
      <c r="J92" s="163"/>
      <c r="K92" s="163"/>
      <c r="L92" s="164">
        <f t="shared" si="15"/>
        <v>5002</v>
      </c>
      <c r="M92" s="164">
        <v>480</v>
      </c>
      <c r="N92" s="164">
        <v>1843</v>
      </c>
      <c r="O92" s="164">
        <v>80</v>
      </c>
      <c r="P92" s="164">
        <v>364</v>
      </c>
      <c r="Q92" s="164">
        <v>425</v>
      </c>
      <c r="R92" s="164">
        <v>0</v>
      </c>
      <c r="S92" s="164">
        <v>0</v>
      </c>
      <c r="T92" s="164">
        <v>1810</v>
      </c>
      <c r="U92" s="164">
        <v>0</v>
      </c>
      <c r="V92" s="164">
        <v>0</v>
      </c>
    </row>
    <row r="93" spans="1:22" ht="11.25" customHeight="1">
      <c r="A93" s="238"/>
      <c r="B93" s="162"/>
      <c r="C93" s="162"/>
      <c r="D93" s="162"/>
      <c r="E93" s="162"/>
      <c r="F93" s="162"/>
      <c r="G93" s="162"/>
      <c r="H93" s="162"/>
      <c r="I93" s="162"/>
      <c r="J93" s="163"/>
      <c r="K93" s="163"/>
      <c r="L93" s="165">
        <f t="shared" si="15"/>
        <v>222337</v>
      </c>
      <c r="M93" s="165">
        <v>2916</v>
      </c>
      <c r="N93" s="165">
        <v>74866</v>
      </c>
      <c r="O93" s="165">
        <v>1707</v>
      </c>
      <c r="P93" s="165">
        <v>651</v>
      </c>
      <c r="Q93" s="165">
        <v>103034</v>
      </c>
      <c r="R93" s="165">
        <v>0</v>
      </c>
      <c r="S93" s="165">
        <v>0</v>
      </c>
      <c r="T93" s="165">
        <v>39163</v>
      </c>
      <c r="U93" s="165">
        <v>0</v>
      </c>
      <c r="V93" s="165">
        <v>0</v>
      </c>
    </row>
    <row r="94" spans="1:22" ht="11.25" customHeight="1">
      <c r="A94" s="239"/>
      <c r="B94" s="166"/>
      <c r="C94" s="166"/>
      <c r="D94" s="166"/>
      <c r="E94" s="166"/>
      <c r="F94" s="166"/>
      <c r="G94" s="166"/>
      <c r="H94" s="166"/>
      <c r="I94" s="166"/>
      <c r="J94" s="167"/>
      <c r="K94" s="167"/>
      <c r="L94" s="168">
        <f t="shared" si="15"/>
        <v>228866</v>
      </c>
      <c r="M94" s="168">
        <f t="shared" ref="M94:V94" si="24">SUM(M91,M92,M93)</f>
        <v>3396</v>
      </c>
      <c r="N94" s="168">
        <f t="shared" si="24"/>
        <v>76709</v>
      </c>
      <c r="O94" s="168">
        <f t="shared" si="24"/>
        <v>1787</v>
      </c>
      <c r="P94" s="168">
        <f t="shared" si="24"/>
        <v>1487</v>
      </c>
      <c r="Q94" s="168">
        <f t="shared" si="24"/>
        <v>104514</v>
      </c>
      <c r="R94" s="168">
        <f t="shared" si="24"/>
        <v>0</v>
      </c>
      <c r="S94" s="168">
        <f t="shared" si="24"/>
        <v>0</v>
      </c>
      <c r="T94" s="168">
        <f t="shared" si="24"/>
        <v>40973</v>
      </c>
      <c r="U94" s="168">
        <f t="shared" si="24"/>
        <v>0</v>
      </c>
      <c r="V94" s="168">
        <f t="shared" si="24"/>
        <v>0</v>
      </c>
    </row>
    <row r="95" spans="1:22" ht="11.25" customHeight="1">
      <c r="A95" s="237" t="s">
        <v>279</v>
      </c>
      <c r="B95" s="160"/>
      <c r="C95" s="160"/>
      <c r="D95" s="160"/>
      <c r="E95" s="160"/>
      <c r="F95" s="160"/>
      <c r="G95" s="160"/>
      <c r="H95" s="160"/>
      <c r="I95" s="160"/>
      <c r="J95" s="159">
        <v>8</v>
      </c>
      <c r="K95" s="159">
        <v>4744</v>
      </c>
      <c r="L95" s="161">
        <f t="shared" si="15"/>
        <v>856</v>
      </c>
      <c r="M95" s="161">
        <v>0</v>
      </c>
      <c r="N95" s="161">
        <v>0</v>
      </c>
      <c r="O95" s="161">
        <v>28</v>
      </c>
      <c r="P95" s="161">
        <v>801</v>
      </c>
      <c r="Q95" s="161">
        <v>27</v>
      </c>
      <c r="R95" s="161">
        <v>0</v>
      </c>
      <c r="S95" s="161">
        <v>0</v>
      </c>
      <c r="T95" s="161">
        <v>0</v>
      </c>
      <c r="U95" s="161">
        <v>0</v>
      </c>
      <c r="V95" s="161">
        <v>0</v>
      </c>
    </row>
    <row r="96" spans="1:22" ht="11.25" customHeight="1">
      <c r="A96" s="238"/>
      <c r="B96" s="162"/>
      <c r="C96" s="162"/>
      <c r="D96" s="162"/>
      <c r="E96" s="162"/>
      <c r="F96" s="162"/>
      <c r="G96" s="162"/>
      <c r="H96" s="162"/>
      <c r="I96" s="162"/>
      <c r="J96" s="163"/>
      <c r="K96" s="163"/>
      <c r="L96" s="164">
        <f t="shared" si="15"/>
        <v>8178</v>
      </c>
      <c r="M96" s="164">
        <v>0</v>
      </c>
      <c r="N96" s="164">
        <v>3750</v>
      </c>
      <c r="O96" s="164">
        <v>23</v>
      </c>
      <c r="P96" s="164">
        <v>1956</v>
      </c>
      <c r="Q96" s="164">
        <v>2201</v>
      </c>
      <c r="R96" s="164">
        <v>0</v>
      </c>
      <c r="S96" s="164">
        <v>0</v>
      </c>
      <c r="T96" s="164">
        <v>248</v>
      </c>
      <c r="U96" s="164">
        <v>0</v>
      </c>
      <c r="V96" s="164">
        <v>0</v>
      </c>
    </row>
    <row r="97" spans="1:22" ht="11.25" customHeight="1">
      <c r="A97" s="238"/>
      <c r="B97" s="162"/>
      <c r="C97" s="162"/>
      <c r="D97" s="162"/>
      <c r="E97" s="162"/>
      <c r="F97" s="162"/>
      <c r="G97" s="162"/>
      <c r="H97" s="162"/>
      <c r="I97" s="162"/>
      <c r="J97" s="163"/>
      <c r="K97" s="163"/>
      <c r="L97" s="165">
        <f t="shared" si="15"/>
        <v>203706</v>
      </c>
      <c r="M97" s="165">
        <v>0</v>
      </c>
      <c r="N97" s="165">
        <v>58903</v>
      </c>
      <c r="O97" s="165">
        <v>1493</v>
      </c>
      <c r="P97" s="165">
        <v>20476</v>
      </c>
      <c r="Q97" s="165">
        <v>117715</v>
      </c>
      <c r="R97" s="165">
        <v>0</v>
      </c>
      <c r="S97" s="165">
        <v>0</v>
      </c>
      <c r="T97" s="165">
        <v>3347</v>
      </c>
      <c r="U97" s="165">
        <v>533</v>
      </c>
      <c r="V97" s="165">
        <v>1239</v>
      </c>
    </row>
    <row r="98" spans="1:22" ht="11.25" customHeight="1">
      <c r="A98" s="239"/>
      <c r="B98" s="166"/>
      <c r="C98" s="166"/>
      <c r="D98" s="166"/>
      <c r="E98" s="166"/>
      <c r="F98" s="166"/>
      <c r="G98" s="166"/>
      <c r="H98" s="166"/>
      <c r="I98" s="166"/>
      <c r="J98" s="167"/>
      <c r="K98" s="167"/>
      <c r="L98" s="168">
        <f t="shared" si="15"/>
        <v>212740</v>
      </c>
      <c r="M98" s="168">
        <f t="shared" ref="M98:V98" si="25">SUM(M95,M96,M97)</f>
        <v>0</v>
      </c>
      <c r="N98" s="168">
        <f t="shared" si="25"/>
        <v>62653</v>
      </c>
      <c r="O98" s="168">
        <f t="shared" si="25"/>
        <v>1544</v>
      </c>
      <c r="P98" s="168">
        <f t="shared" si="25"/>
        <v>23233</v>
      </c>
      <c r="Q98" s="168">
        <f t="shared" si="25"/>
        <v>119943</v>
      </c>
      <c r="R98" s="168">
        <f t="shared" si="25"/>
        <v>0</v>
      </c>
      <c r="S98" s="168">
        <f t="shared" si="25"/>
        <v>0</v>
      </c>
      <c r="T98" s="168">
        <f t="shared" si="25"/>
        <v>3595</v>
      </c>
      <c r="U98" s="168">
        <f t="shared" si="25"/>
        <v>533</v>
      </c>
      <c r="V98" s="168">
        <f t="shared" si="25"/>
        <v>1239</v>
      </c>
    </row>
    <row r="99" spans="1:22" ht="11.25" customHeight="1">
      <c r="A99" s="237" t="s">
        <v>280</v>
      </c>
      <c r="B99" s="160">
        <v>2</v>
      </c>
      <c r="C99" s="160">
        <v>2500</v>
      </c>
      <c r="D99" s="160">
        <v>2</v>
      </c>
      <c r="E99" s="160">
        <v>300</v>
      </c>
      <c r="F99" s="160"/>
      <c r="G99" s="160"/>
      <c r="H99" s="160"/>
      <c r="I99" s="160"/>
      <c r="J99" s="159">
        <v>2</v>
      </c>
      <c r="K99" s="159">
        <v>1500</v>
      </c>
      <c r="L99" s="161">
        <f t="shared" si="15"/>
        <v>2294</v>
      </c>
      <c r="M99" s="161">
        <v>0</v>
      </c>
      <c r="N99" s="161">
        <v>416</v>
      </c>
      <c r="O99" s="161">
        <v>0</v>
      </c>
      <c r="P99" s="161">
        <v>0</v>
      </c>
      <c r="Q99" s="161">
        <v>1350</v>
      </c>
      <c r="R99" s="161">
        <v>0</v>
      </c>
      <c r="S99" s="161">
        <v>0</v>
      </c>
      <c r="T99" s="161">
        <v>528</v>
      </c>
      <c r="U99" s="161">
        <v>0</v>
      </c>
      <c r="V99" s="161">
        <v>0</v>
      </c>
    </row>
    <row r="100" spans="1:22" ht="11.25" customHeight="1">
      <c r="A100" s="238"/>
      <c r="B100" s="162"/>
      <c r="C100" s="162"/>
      <c r="D100" s="162"/>
      <c r="E100" s="162"/>
      <c r="F100" s="162"/>
      <c r="G100" s="162"/>
      <c r="H100" s="162"/>
      <c r="I100" s="162"/>
      <c r="J100" s="163"/>
      <c r="K100" s="163"/>
      <c r="L100" s="164">
        <f t="shared" si="15"/>
        <v>12758</v>
      </c>
      <c r="M100" s="164">
        <v>0</v>
      </c>
      <c r="N100" s="164">
        <v>3778</v>
      </c>
      <c r="O100" s="164">
        <v>0</v>
      </c>
      <c r="P100" s="164">
        <v>8980</v>
      </c>
      <c r="Q100" s="164">
        <v>0</v>
      </c>
      <c r="R100" s="164">
        <v>0</v>
      </c>
      <c r="S100" s="164">
        <v>0</v>
      </c>
      <c r="T100" s="164">
        <v>0</v>
      </c>
      <c r="U100" s="164">
        <v>0</v>
      </c>
      <c r="V100" s="164">
        <v>0</v>
      </c>
    </row>
    <row r="101" spans="1:22" ht="11.25" customHeight="1">
      <c r="A101" s="238"/>
      <c r="B101" s="162"/>
      <c r="C101" s="162"/>
      <c r="D101" s="162"/>
      <c r="E101" s="162"/>
      <c r="F101" s="162"/>
      <c r="G101" s="162"/>
      <c r="H101" s="162"/>
      <c r="I101" s="162"/>
      <c r="J101" s="163"/>
      <c r="K101" s="163"/>
      <c r="L101" s="165">
        <f t="shared" si="15"/>
        <v>45626</v>
      </c>
      <c r="M101" s="165">
        <v>0</v>
      </c>
      <c r="N101" s="165">
        <v>2797</v>
      </c>
      <c r="O101" s="165">
        <v>534</v>
      </c>
      <c r="P101" s="165">
        <v>345</v>
      </c>
      <c r="Q101" s="165">
        <v>37003</v>
      </c>
      <c r="R101" s="165">
        <v>0</v>
      </c>
      <c r="S101" s="165">
        <v>0</v>
      </c>
      <c r="T101" s="165">
        <v>4947</v>
      </c>
      <c r="U101" s="165">
        <v>0</v>
      </c>
      <c r="V101" s="165">
        <v>0</v>
      </c>
    </row>
    <row r="102" spans="1:22" ht="11.25" customHeight="1">
      <c r="A102" s="239"/>
      <c r="B102" s="166"/>
      <c r="C102" s="166"/>
      <c r="D102" s="166"/>
      <c r="E102" s="166"/>
      <c r="F102" s="166"/>
      <c r="G102" s="166"/>
      <c r="H102" s="166"/>
      <c r="I102" s="166"/>
      <c r="J102" s="167"/>
      <c r="K102" s="167"/>
      <c r="L102" s="168">
        <f t="shared" si="15"/>
        <v>60678</v>
      </c>
      <c r="M102" s="168">
        <f t="shared" ref="M102:V102" si="26">SUM(M99,M100,M101)</f>
        <v>0</v>
      </c>
      <c r="N102" s="168">
        <f t="shared" si="26"/>
        <v>6991</v>
      </c>
      <c r="O102" s="168">
        <f t="shared" si="26"/>
        <v>534</v>
      </c>
      <c r="P102" s="168">
        <f t="shared" si="26"/>
        <v>9325</v>
      </c>
      <c r="Q102" s="168">
        <f t="shared" si="26"/>
        <v>38353</v>
      </c>
      <c r="R102" s="168">
        <f t="shared" si="26"/>
        <v>0</v>
      </c>
      <c r="S102" s="168">
        <f t="shared" si="26"/>
        <v>0</v>
      </c>
      <c r="T102" s="168">
        <f t="shared" si="26"/>
        <v>5475</v>
      </c>
      <c r="U102" s="168">
        <f t="shared" si="26"/>
        <v>0</v>
      </c>
      <c r="V102" s="168">
        <f t="shared" si="26"/>
        <v>0</v>
      </c>
    </row>
    <row r="103" spans="1:22" ht="11.25" customHeight="1">
      <c r="A103" s="237" t="s">
        <v>281</v>
      </c>
      <c r="B103" s="160">
        <v>5</v>
      </c>
      <c r="C103" s="160">
        <v>4593</v>
      </c>
      <c r="D103" s="160"/>
      <c r="E103" s="160"/>
      <c r="F103" s="160">
        <v>6</v>
      </c>
      <c r="G103" s="160">
        <v>6652</v>
      </c>
      <c r="H103" s="160"/>
      <c r="I103" s="160"/>
      <c r="J103" s="159">
        <v>27</v>
      </c>
      <c r="K103" s="159">
        <v>4883</v>
      </c>
      <c r="L103" s="161">
        <f t="shared" si="15"/>
        <v>10842</v>
      </c>
      <c r="M103" s="161">
        <v>0</v>
      </c>
      <c r="N103" s="161">
        <v>165</v>
      </c>
      <c r="O103" s="161">
        <v>270</v>
      </c>
      <c r="P103" s="161">
        <v>3481</v>
      </c>
      <c r="Q103" s="161">
        <v>4252</v>
      </c>
      <c r="R103" s="161">
        <v>0</v>
      </c>
      <c r="S103" s="161">
        <v>0</v>
      </c>
      <c r="T103" s="161">
        <v>2659</v>
      </c>
      <c r="U103" s="161">
        <v>15</v>
      </c>
      <c r="V103" s="161">
        <v>0</v>
      </c>
    </row>
    <row r="104" spans="1:22" ht="11.25" customHeight="1">
      <c r="A104" s="238"/>
      <c r="B104" s="162"/>
      <c r="C104" s="162"/>
      <c r="D104" s="162"/>
      <c r="E104" s="162"/>
      <c r="F104" s="162"/>
      <c r="G104" s="162"/>
      <c r="H104" s="162"/>
      <c r="I104" s="162"/>
      <c r="J104" s="163"/>
      <c r="K104" s="163"/>
      <c r="L104" s="164">
        <f t="shared" si="15"/>
        <v>4459</v>
      </c>
      <c r="M104" s="164">
        <v>599</v>
      </c>
      <c r="N104" s="164">
        <v>3105</v>
      </c>
      <c r="O104" s="164">
        <v>290</v>
      </c>
      <c r="P104" s="164">
        <v>465</v>
      </c>
      <c r="Q104" s="164">
        <v>0</v>
      </c>
      <c r="R104" s="164">
        <v>0</v>
      </c>
      <c r="S104" s="164">
        <v>0</v>
      </c>
      <c r="T104" s="164">
        <v>0</v>
      </c>
      <c r="U104" s="164">
        <v>0</v>
      </c>
      <c r="V104" s="164">
        <v>0</v>
      </c>
    </row>
    <row r="105" spans="1:22" ht="11.25" customHeight="1">
      <c r="A105" s="238"/>
      <c r="B105" s="162"/>
      <c r="C105" s="162"/>
      <c r="D105" s="162"/>
      <c r="E105" s="162"/>
      <c r="F105" s="162"/>
      <c r="G105" s="162"/>
      <c r="H105" s="162"/>
      <c r="I105" s="162"/>
      <c r="J105" s="163"/>
      <c r="K105" s="163"/>
      <c r="L105" s="165">
        <f t="shared" ref="L105:L126" si="27">SUM(M105:V105)</f>
        <v>176507</v>
      </c>
      <c r="M105" s="165">
        <v>0</v>
      </c>
      <c r="N105" s="165">
        <v>35629</v>
      </c>
      <c r="O105" s="165">
        <v>2049</v>
      </c>
      <c r="P105" s="165">
        <v>605</v>
      </c>
      <c r="Q105" s="165">
        <v>101393</v>
      </c>
      <c r="R105" s="165">
        <v>0</v>
      </c>
      <c r="S105" s="165">
        <v>0</v>
      </c>
      <c r="T105" s="165">
        <v>35559</v>
      </c>
      <c r="U105" s="165">
        <v>1272</v>
      </c>
      <c r="V105" s="165">
        <v>0</v>
      </c>
    </row>
    <row r="106" spans="1:22" ht="11.25" customHeight="1">
      <c r="A106" s="239"/>
      <c r="B106" s="166"/>
      <c r="C106" s="166"/>
      <c r="D106" s="166"/>
      <c r="E106" s="166"/>
      <c r="F106" s="166"/>
      <c r="G106" s="166"/>
      <c r="H106" s="166"/>
      <c r="I106" s="166"/>
      <c r="J106" s="167"/>
      <c r="K106" s="167"/>
      <c r="L106" s="168">
        <f t="shared" si="27"/>
        <v>191808</v>
      </c>
      <c r="M106" s="168">
        <f t="shared" ref="M106:V106" si="28">SUM(M103,M104,M105)</f>
        <v>599</v>
      </c>
      <c r="N106" s="168">
        <f t="shared" si="28"/>
        <v>38899</v>
      </c>
      <c r="O106" s="168">
        <f t="shared" si="28"/>
        <v>2609</v>
      </c>
      <c r="P106" s="168">
        <f t="shared" si="28"/>
        <v>4551</v>
      </c>
      <c r="Q106" s="168">
        <f t="shared" si="28"/>
        <v>105645</v>
      </c>
      <c r="R106" s="168">
        <f t="shared" si="28"/>
        <v>0</v>
      </c>
      <c r="S106" s="168">
        <f t="shared" si="28"/>
        <v>0</v>
      </c>
      <c r="T106" s="168">
        <f t="shared" si="28"/>
        <v>38218</v>
      </c>
      <c r="U106" s="168">
        <f t="shared" si="28"/>
        <v>1287</v>
      </c>
      <c r="V106" s="168">
        <f t="shared" si="28"/>
        <v>0</v>
      </c>
    </row>
    <row r="107" spans="1:22" ht="11.25" customHeight="1">
      <c r="A107" s="237" t="s">
        <v>282</v>
      </c>
      <c r="B107" s="160">
        <v>2</v>
      </c>
      <c r="C107" s="160">
        <v>4248</v>
      </c>
      <c r="D107" s="160"/>
      <c r="E107" s="160"/>
      <c r="F107" s="160">
        <v>2</v>
      </c>
      <c r="G107" s="160">
        <v>2450</v>
      </c>
      <c r="H107" s="160"/>
      <c r="I107" s="160"/>
      <c r="J107" s="159">
        <v>5</v>
      </c>
      <c r="K107" s="159">
        <v>2732</v>
      </c>
      <c r="L107" s="161">
        <f t="shared" si="27"/>
        <v>5044</v>
      </c>
      <c r="M107" s="161">
        <v>0</v>
      </c>
      <c r="N107" s="161">
        <v>950</v>
      </c>
      <c r="O107" s="161">
        <v>48</v>
      </c>
      <c r="P107" s="161">
        <v>0</v>
      </c>
      <c r="Q107" s="161">
        <v>3971</v>
      </c>
      <c r="R107" s="161">
        <v>0</v>
      </c>
      <c r="S107" s="161">
        <v>0</v>
      </c>
      <c r="T107" s="161">
        <v>75</v>
      </c>
      <c r="U107" s="161">
        <v>0</v>
      </c>
      <c r="V107" s="161">
        <v>0</v>
      </c>
    </row>
    <row r="108" spans="1:22" ht="11.25" customHeight="1">
      <c r="A108" s="238"/>
      <c r="B108" s="162"/>
      <c r="C108" s="162"/>
      <c r="D108" s="162"/>
      <c r="E108" s="162"/>
      <c r="F108" s="162"/>
      <c r="G108" s="162"/>
      <c r="H108" s="162"/>
      <c r="I108" s="162"/>
      <c r="J108" s="163"/>
      <c r="K108" s="163"/>
      <c r="L108" s="164">
        <f t="shared" si="27"/>
        <v>7930</v>
      </c>
      <c r="M108" s="164">
        <v>129</v>
      </c>
      <c r="N108" s="164">
        <v>6617</v>
      </c>
      <c r="O108" s="164">
        <v>127</v>
      </c>
      <c r="P108" s="164">
        <v>0</v>
      </c>
      <c r="Q108" s="164">
        <v>1057</v>
      </c>
      <c r="R108" s="164">
        <v>0</v>
      </c>
      <c r="S108" s="164">
        <v>0</v>
      </c>
      <c r="T108" s="164">
        <v>0</v>
      </c>
      <c r="U108" s="164">
        <v>0</v>
      </c>
      <c r="V108" s="164">
        <v>0</v>
      </c>
    </row>
    <row r="109" spans="1:22" ht="11.25" customHeight="1">
      <c r="A109" s="238"/>
      <c r="B109" s="162"/>
      <c r="C109" s="162"/>
      <c r="D109" s="162"/>
      <c r="E109" s="162"/>
      <c r="F109" s="162"/>
      <c r="G109" s="162"/>
      <c r="H109" s="162"/>
      <c r="I109" s="162"/>
      <c r="J109" s="163"/>
      <c r="K109" s="163"/>
      <c r="L109" s="165">
        <f t="shared" si="27"/>
        <v>130713</v>
      </c>
      <c r="M109" s="165">
        <v>1037</v>
      </c>
      <c r="N109" s="165">
        <v>11660</v>
      </c>
      <c r="O109" s="165">
        <v>2252</v>
      </c>
      <c r="P109" s="165">
        <v>137</v>
      </c>
      <c r="Q109" s="165">
        <v>76879</v>
      </c>
      <c r="R109" s="165">
        <v>0</v>
      </c>
      <c r="S109" s="165">
        <v>0</v>
      </c>
      <c r="T109" s="165">
        <v>38463</v>
      </c>
      <c r="U109" s="165">
        <v>285</v>
      </c>
      <c r="V109" s="165">
        <v>0</v>
      </c>
    </row>
    <row r="110" spans="1:22" ht="11.25" customHeight="1">
      <c r="A110" s="239"/>
      <c r="B110" s="166"/>
      <c r="C110" s="166"/>
      <c r="D110" s="166"/>
      <c r="E110" s="166"/>
      <c r="F110" s="166"/>
      <c r="G110" s="166"/>
      <c r="H110" s="166"/>
      <c r="I110" s="166"/>
      <c r="J110" s="167"/>
      <c r="K110" s="167"/>
      <c r="L110" s="168">
        <f t="shared" si="27"/>
        <v>143687</v>
      </c>
      <c r="M110" s="168">
        <f t="shared" ref="M110:V110" si="29">SUM(M107,M108,M109)</f>
        <v>1166</v>
      </c>
      <c r="N110" s="168">
        <f t="shared" si="29"/>
        <v>19227</v>
      </c>
      <c r="O110" s="168">
        <f t="shared" si="29"/>
        <v>2427</v>
      </c>
      <c r="P110" s="168">
        <f t="shared" si="29"/>
        <v>137</v>
      </c>
      <c r="Q110" s="168">
        <f t="shared" si="29"/>
        <v>81907</v>
      </c>
      <c r="R110" s="168">
        <f t="shared" si="29"/>
        <v>0</v>
      </c>
      <c r="S110" s="168">
        <f t="shared" si="29"/>
        <v>0</v>
      </c>
      <c r="T110" s="168">
        <f t="shared" si="29"/>
        <v>38538</v>
      </c>
      <c r="U110" s="168">
        <f t="shared" si="29"/>
        <v>285</v>
      </c>
      <c r="V110" s="168">
        <f t="shared" si="29"/>
        <v>0</v>
      </c>
    </row>
    <row r="111" spans="1:22" ht="11.25" customHeight="1">
      <c r="A111" s="237" t="s">
        <v>283</v>
      </c>
      <c r="B111" s="160">
        <v>17</v>
      </c>
      <c r="C111" s="160">
        <v>4845</v>
      </c>
      <c r="D111" s="160"/>
      <c r="E111" s="160"/>
      <c r="F111" s="160">
        <v>2</v>
      </c>
      <c r="G111" s="160">
        <v>3502</v>
      </c>
      <c r="H111" s="160">
        <v>2</v>
      </c>
      <c r="I111" s="160">
        <v>67</v>
      </c>
      <c r="J111" s="159">
        <v>72</v>
      </c>
      <c r="K111" s="159">
        <v>52184</v>
      </c>
      <c r="L111" s="161">
        <f t="shared" si="27"/>
        <v>50887</v>
      </c>
      <c r="M111" s="161">
        <v>0</v>
      </c>
      <c r="N111" s="161">
        <v>13759</v>
      </c>
      <c r="O111" s="161">
        <v>227</v>
      </c>
      <c r="P111" s="161">
        <v>0</v>
      </c>
      <c r="Q111" s="161">
        <v>20342</v>
      </c>
      <c r="R111" s="161">
        <v>0</v>
      </c>
      <c r="S111" s="161">
        <v>0</v>
      </c>
      <c r="T111" s="161">
        <v>16559</v>
      </c>
      <c r="U111" s="161">
        <v>0</v>
      </c>
      <c r="V111" s="161">
        <v>0</v>
      </c>
    </row>
    <row r="112" spans="1:22" ht="11.25" customHeight="1">
      <c r="A112" s="238"/>
      <c r="B112" s="162"/>
      <c r="C112" s="162"/>
      <c r="D112" s="162"/>
      <c r="E112" s="162"/>
      <c r="F112" s="162"/>
      <c r="G112" s="162"/>
      <c r="H112" s="162"/>
      <c r="I112" s="162"/>
      <c r="J112" s="163"/>
      <c r="K112" s="163"/>
      <c r="L112" s="164">
        <f t="shared" si="27"/>
        <v>69362</v>
      </c>
      <c r="M112" s="164">
        <v>0</v>
      </c>
      <c r="N112" s="164">
        <v>42808</v>
      </c>
      <c r="O112" s="164">
        <v>147</v>
      </c>
      <c r="P112" s="164">
        <v>0</v>
      </c>
      <c r="Q112" s="164">
        <v>12881</v>
      </c>
      <c r="R112" s="164">
        <v>0</v>
      </c>
      <c r="S112" s="164">
        <v>0</v>
      </c>
      <c r="T112" s="164">
        <v>13361</v>
      </c>
      <c r="U112" s="164">
        <v>165</v>
      </c>
      <c r="V112" s="164">
        <v>0</v>
      </c>
    </row>
    <row r="113" spans="1:22" ht="11.25" customHeight="1">
      <c r="A113" s="238"/>
      <c r="B113" s="162"/>
      <c r="C113" s="162"/>
      <c r="D113" s="162"/>
      <c r="E113" s="162"/>
      <c r="F113" s="162"/>
      <c r="G113" s="162"/>
      <c r="H113" s="162"/>
      <c r="I113" s="162"/>
      <c r="J113" s="163"/>
      <c r="K113" s="163"/>
      <c r="L113" s="165">
        <f t="shared" si="27"/>
        <v>1255001</v>
      </c>
      <c r="M113" s="165">
        <v>19789</v>
      </c>
      <c r="N113" s="165">
        <v>517713</v>
      </c>
      <c r="O113" s="165">
        <v>12066</v>
      </c>
      <c r="P113" s="165">
        <v>0</v>
      </c>
      <c r="Q113" s="165">
        <v>601662</v>
      </c>
      <c r="R113" s="165">
        <v>0</v>
      </c>
      <c r="S113" s="165">
        <v>0</v>
      </c>
      <c r="T113" s="165">
        <v>98955</v>
      </c>
      <c r="U113" s="165">
        <v>3001</v>
      </c>
      <c r="V113" s="165">
        <v>1815</v>
      </c>
    </row>
    <row r="114" spans="1:22" ht="11.25" customHeight="1">
      <c r="A114" s="239"/>
      <c r="B114" s="166"/>
      <c r="C114" s="166"/>
      <c r="D114" s="166"/>
      <c r="E114" s="166"/>
      <c r="F114" s="166"/>
      <c r="G114" s="166"/>
      <c r="H114" s="166"/>
      <c r="I114" s="166"/>
      <c r="J114" s="167"/>
      <c r="K114" s="167"/>
      <c r="L114" s="168">
        <f t="shared" si="27"/>
        <v>1375250</v>
      </c>
      <c r="M114" s="168">
        <f t="shared" ref="M114:V114" si="30">SUM(M111,M112,M113)</f>
        <v>19789</v>
      </c>
      <c r="N114" s="168">
        <f t="shared" si="30"/>
        <v>574280</v>
      </c>
      <c r="O114" s="168">
        <f t="shared" si="30"/>
        <v>12440</v>
      </c>
      <c r="P114" s="168">
        <f t="shared" si="30"/>
        <v>0</v>
      </c>
      <c r="Q114" s="168">
        <f t="shared" si="30"/>
        <v>634885</v>
      </c>
      <c r="R114" s="168">
        <f t="shared" si="30"/>
        <v>0</v>
      </c>
      <c r="S114" s="168">
        <f t="shared" si="30"/>
        <v>0</v>
      </c>
      <c r="T114" s="168">
        <f t="shared" si="30"/>
        <v>128875</v>
      </c>
      <c r="U114" s="168">
        <f t="shared" si="30"/>
        <v>3166</v>
      </c>
      <c r="V114" s="168">
        <f t="shared" si="30"/>
        <v>1815</v>
      </c>
    </row>
    <row r="115" spans="1:22" ht="11.25" customHeight="1">
      <c r="A115" s="237" t="s">
        <v>284</v>
      </c>
      <c r="B115" s="160">
        <v>1</v>
      </c>
      <c r="C115" s="160">
        <v>177</v>
      </c>
      <c r="D115" s="160"/>
      <c r="E115" s="160"/>
      <c r="F115" s="160">
        <v>11</v>
      </c>
      <c r="G115" s="160">
        <v>50000</v>
      </c>
      <c r="H115" s="160"/>
      <c r="I115" s="160"/>
      <c r="J115" s="159">
        <v>34</v>
      </c>
      <c r="K115" s="159">
        <v>33356</v>
      </c>
      <c r="L115" s="161">
        <f t="shared" si="27"/>
        <v>2748</v>
      </c>
      <c r="M115" s="161">
        <v>0</v>
      </c>
      <c r="N115" s="161">
        <v>2748</v>
      </c>
      <c r="O115" s="161">
        <v>0</v>
      </c>
      <c r="P115" s="161">
        <v>0</v>
      </c>
      <c r="Q115" s="161">
        <v>0</v>
      </c>
      <c r="R115" s="161">
        <v>0</v>
      </c>
      <c r="S115" s="161">
        <v>0</v>
      </c>
      <c r="T115" s="161">
        <v>0</v>
      </c>
      <c r="U115" s="161">
        <v>0</v>
      </c>
      <c r="V115" s="161">
        <v>0</v>
      </c>
    </row>
    <row r="116" spans="1:22" ht="11.25" customHeight="1">
      <c r="A116" s="238"/>
      <c r="B116" s="162"/>
      <c r="C116" s="162"/>
      <c r="D116" s="162"/>
      <c r="E116" s="162"/>
      <c r="F116" s="162"/>
      <c r="G116" s="162"/>
      <c r="H116" s="162"/>
      <c r="I116" s="162"/>
      <c r="J116" s="163"/>
      <c r="K116" s="163"/>
      <c r="L116" s="164">
        <f t="shared" si="27"/>
        <v>41806</v>
      </c>
      <c r="M116" s="164">
        <v>2380</v>
      </c>
      <c r="N116" s="164">
        <v>35468</v>
      </c>
      <c r="O116" s="164">
        <v>1016</v>
      </c>
      <c r="P116" s="164">
        <v>0</v>
      </c>
      <c r="Q116" s="164">
        <v>1115</v>
      </c>
      <c r="R116" s="164">
        <v>0</v>
      </c>
      <c r="S116" s="164">
        <v>0</v>
      </c>
      <c r="T116" s="164">
        <v>0</v>
      </c>
      <c r="U116" s="164">
        <v>1827</v>
      </c>
      <c r="V116" s="164">
        <v>0</v>
      </c>
    </row>
    <row r="117" spans="1:22" ht="11.25" customHeight="1">
      <c r="A117" s="238"/>
      <c r="B117" s="162"/>
      <c r="C117" s="162"/>
      <c r="D117" s="162"/>
      <c r="E117" s="162"/>
      <c r="F117" s="162"/>
      <c r="G117" s="162"/>
      <c r="H117" s="162"/>
      <c r="I117" s="162"/>
      <c r="J117" s="163"/>
      <c r="K117" s="163"/>
      <c r="L117" s="165">
        <f t="shared" si="27"/>
        <v>944252</v>
      </c>
      <c r="M117" s="165">
        <v>8363</v>
      </c>
      <c r="N117" s="165">
        <v>697724</v>
      </c>
      <c r="O117" s="165">
        <v>3755</v>
      </c>
      <c r="P117" s="165">
        <v>0</v>
      </c>
      <c r="Q117" s="165">
        <v>171263</v>
      </c>
      <c r="R117" s="165">
        <v>0</v>
      </c>
      <c r="S117" s="165">
        <v>0</v>
      </c>
      <c r="T117" s="165">
        <v>61076</v>
      </c>
      <c r="U117" s="165">
        <v>2062</v>
      </c>
      <c r="V117" s="165">
        <v>9</v>
      </c>
    </row>
    <row r="118" spans="1:22" ht="11.25" customHeight="1">
      <c r="A118" s="239"/>
      <c r="B118" s="166"/>
      <c r="C118" s="166"/>
      <c r="D118" s="166"/>
      <c r="E118" s="166"/>
      <c r="F118" s="166"/>
      <c r="G118" s="166"/>
      <c r="H118" s="166"/>
      <c r="I118" s="166"/>
      <c r="J118" s="167"/>
      <c r="K118" s="167"/>
      <c r="L118" s="168">
        <f t="shared" si="27"/>
        <v>988806</v>
      </c>
      <c r="M118" s="168">
        <f t="shared" ref="M118:V118" si="31">SUM(M115,M116,M117)</f>
        <v>10743</v>
      </c>
      <c r="N118" s="168">
        <f t="shared" si="31"/>
        <v>735940</v>
      </c>
      <c r="O118" s="168">
        <f t="shared" si="31"/>
        <v>4771</v>
      </c>
      <c r="P118" s="168">
        <f t="shared" si="31"/>
        <v>0</v>
      </c>
      <c r="Q118" s="168">
        <f t="shared" si="31"/>
        <v>172378</v>
      </c>
      <c r="R118" s="168">
        <f t="shared" si="31"/>
        <v>0</v>
      </c>
      <c r="S118" s="168">
        <f t="shared" si="31"/>
        <v>0</v>
      </c>
      <c r="T118" s="168">
        <f t="shared" si="31"/>
        <v>61076</v>
      </c>
      <c r="U118" s="168">
        <f t="shared" si="31"/>
        <v>3889</v>
      </c>
      <c r="V118" s="168">
        <f t="shared" si="31"/>
        <v>9</v>
      </c>
    </row>
    <row r="119" spans="1:22" ht="11.25" customHeight="1">
      <c r="A119" s="237" t="s">
        <v>285</v>
      </c>
      <c r="B119" s="160">
        <v>5</v>
      </c>
      <c r="C119" s="160">
        <v>1312</v>
      </c>
      <c r="D119" s="160"/>
      <c r="E119" s="160"/>
      <c r="F119" s="160"/>
      <c r="G119" s="160"/>
      <c r="H119" s="160">
        <v>4</v>
      </c>
      <c r="I119" s="160">
        <v>115</v>
      </c>
      <c r="J119" s="159">
        <v>13</v>
      </c>
      <c r="K119" s="159">
        <v>8567</v>
      </c>
      <c r="L119" s="161">
        <f t="shared" si="27"/>
        <v>2369</v>
      </c>
      <c r="M119" s="161">
        <v>0</v>
      </c>
      <c r="N119" s="161">
        <v>0</v>
      </c>
      <c r="O119" s="161">
        <v>8</v>
      </c>
      <c r="P119" s="161">
        <v>0</v>
      </c>
      <c r="Q119" s="161">
        <v>0</v>
      </c>
      <c r="R119" s="161">
        <v>0</v>
      </c>
      <c r="S119" s="161">
        <v>0</v>
      </c>
      <c r="T119" s="161">
        <v>2361</v>
      </c>
      <c r="U119" s="161">
        <v>0</v>
      </c>
      <c r="V119" s="161">
        <v>0</v>
      </c>
    </row>
    <row r="120" spans="1:22" ht="11.25" customHeight="1">
      <c r="A120" s="238"/>
      <c r="B120" s="162"/>
      <c r="C120" s="162"/>
      <c r="D120" s="162"/>
      <c r="E120" s="162"/>
      <c r="F120" s="162"/>
      <c r="G120" s="162"/>
      <c r="H120" s="162"/>
      <c r="I120" s="162"/>
      <c r="J120" s="163"/>
      <c r="K120" s="163"/>
      <c r="L120" s="164">
        <f t="shared" si="27"/>
        <v>9057</v>
      </c>
      <c r="M120" s="164">
        <v>0</v>
      </c>
      <c r="N120" s="164">
        <v>7523</v>
      </c>
      <c r="O120" s="164">
        <v>37</v>
      </c>
      <c r="P120" s="164">
        <v>0</v>
      </c>
      <c r="Q120" s="164">
        <v>1183</v>
      </c>
      <c r="R120" s="164">
        <v>0</v>
      </c>
      <c r="S120" s="164">
        <v>0</v>
      </c>
      <c r="T120" s="164">
        <v>314</v>
      </c>
      <c r="U120" s="164">
        <v>0</v>
      </c>
      <c r="V120" s="164">
        <v>0</v>
      </c>
    </row>
    <row r="121" spans="1:22" ht="11.25" customHeight="1">
      <c r="A121" s="238"/>
      <c r="B121" s="162"/>
      <c r="C121" s="162"/>
      <c r="D121" s="162"/>
      <c r="E121" s="162"/>
      <c r="F121" s="162"/>
      <c r="G121" s="162"/>
      <c r="H121" s="162"/>
      <c r="I121" s="162"/>
      <c r="J121" s="163"/>
      <c r="K121" s="163"/>
      <c r="L121" s="165">
        <f t="shared" si="27"/>
        <v>223030</v>
      </c>
      <c r="M121" s="165">
        <v>0</v>
      </c>
      <c r="N121" s="165">
        <v>97332</v>
      </c>
      <c r="O121" s="165">
        <v>211</v>
      </c>
      <c r="P121" s="165">
        <v>0</v>
      </c>
      <c r="Q121" s="165">
        <v>106725</v>
      </c>
      <c r="R121" s="165">
        <v>0</v>
      </c>
      <c r="S121" s="165">
        <v>0</v>
      </c>
      <c r="T121" s="165">
        <v>18762</v>
      </c>
      <c r="U121" s="165">
        <v>0</v>
      </c>
      <c r="V121" s="165">
        <v>0</v>
      </c>
    </row>
    <row r="122" spans="1:22" ht="11.25" customHeight="1">
      <c r="A122" s="239"/>
      <c r="B122" s="166"/>
      <c r="C122" s="166"/>
      <c r="D122" s="166"/>
      <c r="E122" s="166"/>
      <c r="F122" s="166"/>
      <c r="G122" s="166"/>
      <c r="H122" s="166"/>
      <c r="I122" s="166"/>
      <c r="J122" s="167"/>
      <c r="K122" s="167"/>
      <c r="L122" s="168">
        <f t="shared" si="27"/>
        <v>234456</v>
      </c>
      <c r="M122" s="168">
        <f t="shared" ref="M122:V122" si="32">SUM(M119,M120,M121)</f>
        <v>0</v>
      </c>
      <c r="N122" s="168">
        <f t="shared" si="32"/>
        <v>104855</v>
      </c>
      <c r="O122" s="168">
        <f t="shared" si="32"/>
        <v>256</v>
      </c>
      <c r="P122" s="168">
        <f t="shared" si="32"/>
        <v>0</v>
      </c>
      <c r="Q122" s="168">
        <f t="shared" si="32"/>
        <v>107908</v>
      </c>
      <c r="R122" s="168">
        <f t="shared" si="32"/>
        <v>0</v>
      </c>
      <c r="S122" s="168">
        <f t="shared" si="32"/>
        <v>0</v>
      </c>
      <c r="T122" s="168">
        <f t="shared" si="32"/>
        <v>21437</v>
      </c>
      <c r="U122" s="168">
        <f t="shared" si="32"/>
        <v>0</v>
      </c>
      <c r="V122" s="168">
        <f t="shared" si="32"/>
        <v>0</v>
      </c>
    </row>
    <row r="123" spans="1:22" ht="11.25" customHeight="1">
      <c r="A123" s="237" t="s">
        <v>286</v>
      </c>
      <c r="B123" s="160">
        <v>7</v>
      </c>
      <c r="C123" s="160">
        <v>7395</v>
      </c>
      <c r="D123" s="160"/>
      <c r="E123" s="160"/>
      <c r="F123" s="160"/>
      <c r="G123" s="160"/>
      <c r="H123" s="160"/>
      <c r="I123" s="160"/>
      <c r="J123" s="159">
        <v>13</v>
      </c>
      <c r="K123" s="159">
        <v>5911</v>
      </c>
      <c r="L123" s="161">
        <f t="shared" si="27"/>
        <v>4917</v>
      </c>
      <c r="M123" s="161">
        <v>0</v>
      </c>
      <c r="N123" s="161">
        <v>2783</v>
      </c>
      <c r="O123" s="161">
        <v>27</v>
      </c>
      <c r="P123" s="161">
        <v>179</v>
      </c>
      <c r="Q123" s="161">
        <v>1513</v>
      </c>
      <c r="R123" s="161">
        <v>0</v>
      </c>
      <c r="S123" s="161">
        <v>0</v>
      </c>
      <c r="T123" s="161">
        <v>260</v>
      </c>
      <c r="U123" s="161">
        <v>30</v>
      </c>
      <c r="V123" s="161">
        <v>125</v>
      </c>
    </row>
    <row r="124" spans="1:22" ht="11.25" customHeight="1">
      <c r="A124" s="238"/>
      <c r="B124" s="162"/>
      <c r="C124" s="162"/>
      <c r="D124" s="162"/>
      <c r="E124" s="162"/>
      <c r="F124" s="162"/>
      <c r="G124" s="162"/>
      <c r="H124" s="162"/>
      <c r="I124" s="162"/>
      <c r="J124" s="163"/>
      <c r="K124" s="163"/>
      <c r="L124" s="164">
        <f t="shared" si="27"/>
        <v>6377</v>
      </c>
      <c r="M124" s="164">
        <v>0</v>
      </c>
      <c r="N124" s="164">
        <v>6216</v>
      </c>
      <c r="O124" s="164">
        <v>26</v>
      </c>
      <c r="P124" s="164">
        <v>0</v>
      </c>
      <c r="Q124" s="164">
        <v>30</v>
      </c>
      <c r="R124" s="164">
        <v>0</v>
      </c>
      <c r="S124" s="164">
        <v>0</v>
      </c>
      <c r="T124" s="164">
        <v>44</v>
      </c>
      <c r="U124" s="164">
        <v>61</v>
      </c>
      <c r="V124" s="164">
        <v>0</v>
      </c>
    </row>
    <row r="125" spans="1:22" ht="11.25" customHeight="1">
      <c r="A125" s="238"/>
      <c r="B125" s="162"/>
      <c r="C125" s="162"/>
      <c r="D125" s="162"/>
      <c r="E125" s="162"/>
      <c r="F125" s="162"/>
      <c r="G125" s="162"/>
      <c r="H125" s="162"/>
      <c r="I125" s="162"/>
      <c r="J125" s="163"/>
      <c r="K125" s="163"/>
      <c r="L125" s="165">
        <f t="shared" si="27"/>
        <v>205435</v>
      </c>
      <c r="M125" s="165">
        <v>568</v>
      </c>
      <c r="N125" s="165">
        <v>80828</v>
      </c>
      <c r="O125" s="165">
        <v>1613</v>
      </c>
      <c r="P125" s="165">
        <v>3282</v>
      </c>
      <c r="Q125" s="165">
        <v>111014</v>
      </c>
      <c r="R125" s="165">
        <v>0</v>
      </c>
      <c r="S125" s="165">
        <v>0</v>
      </c>
      <c r="T125" s="165">
        <v>7539</v>
      </c>
      <c r="U125" s="165">
        <v>591</v>
      </c>
      <c r="V125" s="165">
        <v>0</v>
      </c>
    </row>
    <row r="126" spans="1:22" ht="11.25" customHeight="1" thickBot="1">
      <c r="A126" s="238"/>
      <c r="B126" s="162"/>
      <c r="C126" s="162"/>
      <c r="D126" s="162"/>
      <c r="E126" s="162"/>
      <c r="F126" s="162"/>
      <c r="G126" s="162"/>
      <c r="H126" s="162"/>
      <c r="I126" s="162"/>
      <c r="J126" s="163"/>
      <c r="K126" s="163"/>
      <c r="L126" s="168">
        <f t="shared" si="27"/>
        <v>216729</v>
      </c>
      <c r="M126" s="168">
        <f t="shared" ref="M126:V126" si="33">SUM(M123,M124,M125)</f>
        <v>568</v>
      </c>
      <c r="N126" s="168">
        <f t="shared" si="33"/>
        <v>89827</v>
      </c>
      <c r="O126" s="168">
        <f t="shared" si="33"/>
        <v>1666</v>
      </c>
      <c r="P126" s="168">
        <f t="shared" si="33"/>
        <v>3461</v>
      </c>
      <c r="Q126" s="168">
        <f t="shared" si="33"/>
        <v>112557</v>
      </c>
      <c r="R126" s="168">
        <f t="shared" si="33"/>
        <v>0</v>
      </c>
      <c r="S126" s="168">
        <f t="shared" si="33"/>
        <v>0</v>
      </c>
      <c r="T126" s="168">
        <f t="shared" si="33"/>
        <v>7843</v>
      </c>
      <c r="U126" s="168">
        <f t="shared" si="33"/>
        <v>682</v>
      </c>
      <c r="V126" s="168">
        <f t="shared" si="33"/>
        <v>125</v>
      </c>
    </row>
    <row r="127" spans="1:22" ht="11.25" customHeight="1" thickTop="1" thickBot="1">
      <c r="A127" s="248" t="s">
        <v>262</v>
      </c>
      <c r="B127" s="174">
        <f t="shared" ref="B127:K127" si="34">SUM(B11:B126)</f>
        <v>78</v>
      </c>
      <c r="C127" s="174">
        <f t="shared" si="34"/>
        <v>88418</v>
      </c>
      <c r="D127" s="174">
        <f t="shared" si="34"/>
        <v>23</v>
      </c>
      <c r="E127" s="174">
        <f t="shared" si="34"/>
        <v>9920</v>
      </c>
      <c r="F127" s="174">
        <f t="shared" si="34"/>
        <v>55</v>
      </c>
      <c r="G127" s="174">
        <f t="shared" si="34"/>
        <v>189647</v>
      </c>
      <c r="H127" s="174">
        <f t="shared" si="34"/>
        <v>28</v>
      </c>
      <c r="I127" s="174">
        <f t="shared" si="34"/>
        <v>6685</v>
      </c>
      <c r="J127" s="174">
        <f t="shared" si="34"/>
        <v>452</v>
      </c>
      <c r="K127" s="174">
        <f t="shared" si="34"/>
        <v>312607</v>
      </c>
      <c r="L127" s="175">
        <f>SUM(M127:V127)</f>
        <v>196692</v>
      </c>
      <c r="M127" s="175">
        <f t="shared" ref="M127:V127" si="35">M11+M15+M19+M23+M27+M31+M35+M39+M43+M47+M51+M55+M59+M63+M67+M75+M79+M83+M87+M91+M95+M99+M103+M107+M111+M115+M119+M123+M71</f>
        <v>1086</v>
      </c>
      <c r="N127" s="175">
        <f t="shared" si="35"/>
        <v>55981</v>
      </c>
      <c r="O127" s="175">
        <f t="shared" si="35"/>
        <v>16776</v>
      </c>
      <c r="P127" s="175">
        <f t="shared" si="35"/>
        <v>7421</v>
      </c>
      <c r="Q127" s="175">
        <f t="shared" si="35"/>
        <v>58020</v>
      </c>
      <c r="R127" s="175">
        <f t="shared" si="35"/>
        <v>793</v>
      </c>
      <c r="S127" s="175">
        <f t="shared" si="35"/>
        <v>0</v>
      </c>
      <c r="T127" s="175">
        <f t="shared" si="35"/>
        <v>55340</v>
      </c>
      <c r="U127" s="175">
        <f t="shared" si="35"/>
        <v>91</v>
      </c>
      <c r="V127" s="175">
        <f t="shared" si="35"/>
        <v>1184</v>
      </c>
    </row>
    <row r="128" spans="1:22" ht="11.25" customHeight="1" thickBot="1">
      <c r="A128" s="249"/>
      <c r="B128" s="176"/>
      <c r="C128" s="162"/>
      <c r="D128" s="176"/>
      <c r="E128" s="162"/>
      <c r="F128" s="176"/>
      <c r="G128" s="162"/>
      <c r="H128" s="176"/>
      <c r="I128" s="162"/>
      <c r="J128" s="176"/>
      <c r="K128" s="162"/>
      <c r="L128" s="164">
        <f>SUM(M128:V128)</f>
        <v>404666</v>
      </c>
      <c r="M128" s="164">
        <f t="shared" ref="M128:V128" si="36">M12+M16+M20+M24+M28+M32+M36+M40+M44+M48+M52+M56+M60+M64+M68+M76+M80+M84+M88+M92+M96+M100+M104+M108+M112+M116+M120+M124+M72</f>
        <v>4816</v>
      </c>
      <c r="N128" s="164">
        <f t="shared" si="36"/>
        <v>314250</v>
      </c>
      <c r="O128" s="164">
        <f t="shared" si="36"/>
        <v>5432</v>
      </c>
      <c r="P128" s="164">
        <f t="shared" si="36"/>
        <v>12210</v>
      </c>
      <c r="Q128" s="164">
        <f t="shared" si="36"/>
        <v>39530</v>
      </c>
      <c r="R128" s="164">
        <f t="shared" si="36"/>
        <v>0</v>
      </c>
      <c r="S128" s="164">
        <f t="shared" si="36"/>
        <v>0</v>
      </c>
      <c r="T128" s="164">
        <f t="shared" si="36"/>
        <v>25696</v>
      </c>
      <c r="U128" s="164">
        <f t="shared" si="36"/>
        <v>2732</v>
      </c>
      <c r="V128" s="164">
        <f t="shared" si="36"/>
        <v>0</v>
      </c>
    </row>
    <row r="129" spans="1:22" ht="11.25" customHeight="1">
      <c r="A129" s="237"/>
      <c r="B129" s="176"/>
      <c r="C129" s="162"/>
      <c r="D129" s="176"/>
      <c r="E129" s="162"/>
      <c r="F129" s="176"/>
      <c r="G129" s="162"/>
      <c r="H129" s="176"/>
      <c r="I129" s="162"/>
      <c r="J129" s="176"/>
      <c r="K129" s="162"/>
      <c r="L129" s="164">
        <f>SUM(M129:V129)</f>
        <v>8842711</v>
      </c>
      <c r="M129" s="164">
        <f t="shared" ref="M129:V129" si="37">M13+M17+M21+M25+M29+M33+M37+M41+M45+M49+M53+M57+M61+M65+M69+M77+M81+M85+M89+M93+M97+M101+M105+M109+M113+M117+M121+M125+M73</f>
        <v>68986</v>
      </c>
      <c r="N129" s="165">
        <f t="shared" si="37"/>
        <v>5373508</v>
      </c>
      <c r="O129" s="165">
        <f t="shared" si="37"/>
        <v>62196</v>
      </c>
      <c r="P129" s="165">
        <f t="shared" si="37"/>
        <v>60597</v>
      </c>
      <c r="Q129" s="165">
        <f t="shared" si="37"/>
        <v>2576062</v>
      </c>
      <c r="R129" s="165">
        <f t="shared" si="37"/>
        <v>0</v>
      </c>
      <c r="S129" s="165">
        <f t="shared" si="37"/>
        <v>0</v>
      </c>
      <c r="T129" s="165">
        <f t="shared" si="37"/>
        <v>667848</v>
      </c>
      <c r="U129" s="165">
        <f t="shared" si="37"/>
        <v>21518</v>
      </c>
      <c r="V129" s="165">
        <f t="shared" si="37"/>
        <v>11996</v>
      </c>
    </row>
    <row r="130" spans="1:22" ht="11.25" customHeight="1">
      <c r="A130" s="250"/>
      <c r="B130" s="177"/>
      <c r="C130" s="170"/>
      <c r="D130" s="177"/>
      <c r="E130" s="170"/>
      <c r="F130" s="177"/>
      <c r="G130" s="170"/>
      <c r="H130" s="177"/>
      <c r="I130" s="170"/>
      <c r="J130" s="177"/>
      <c r="K130" s="170"/>
      <c r="L130" s="178">
        <f>SUM(M130:V130)</f>
        <v>9444069</v>
      </c>
      <c r="M130" s="178">
        <f t="shared" ref="M130:V130" si="38">M14+M18+M22+M26+M30+M34+M38+M42+M46+M50+M54+M58+M62+M66+M70+M78+M82+M86+M90+M94+M98+M102+M106+M110+M114+M118+M122+M126+M74</f>
        <v>74888</v>
      </c>
      <c r="N130" s="178">
        <f t="shared" si="38"/>
        <v>5743739</v>
      </c>
      <c r="O130" s="178">
        <f t="shared" si="38"/>
        <v>84404</v>
      </c>
      <c r="P130" s="178">
        <f t="shared" si="38"/>
        <v>80228</v>
      </c>
      <c r="Q130" s="178">
        <f t="shared" si="38"/>
        <v>2673612</v>
      </c>
      <c r="R130" s="178">
        <f t="shared" si="38"/>
        <v>793</v>
      </c>
      <c r="S130" s="178">
        <f t="shared" si="38"/>
        <v>0</v>
      </c>
      <c r="T130" s="178">
        <f t="shared" si="38"/>
        <v>748884</v>
      </c>
      <c r="U130" s="178">
        <f t="shared" si="38"/>
        <v>24341</v>
      </c>
      <c r="V130" s="178">
        <f t="shared" si="38"/>
        <v>13180</v>
      </c>
    </row>
  </sheetData>
  <sheetProtection selectLockedCells="1" selectUnlockedCells="1"/>
  <mergeCells count="59">
    <mergeCell ref="L7:V7"/>
    <mergeCell ref="B8:C8"/>
    <mergeCell ref="V8:V10"/>
    <mergeCell ref="B9:B10"/>
    <mergeCell ref="C9:C10"/>
    <mergeCell ref="R8:R10"/>
    <mergeCell ref="S8:S10"/>
    <mergeCell ref="D9:D10"/>
    <mergeCell ref="E9:E10"/>
    <mergeCell ref="F9:F10"/>
    <mergeCell ref="G9:G10"/>
    <mergeCell ref="H9:H10"/>
    <mergeCell ref="D8:E8"/>
    <mergeCell ref="F8:G8"/>
    <mergeCell ref="H8:I8"/>
    <mergeCell ref="K8:K10"/>
    <mergeCell ref="A119:A122"/>
    <mergeCell ref="A71:A74"/>
    <mergeCell ref="A127:A130"/>
    <mergeCell ref="A123:A126"/>
    <mergeCell ref="A107:A110"/>
    <mergeCell ref="A83:A86"/>
    <mergeCell ref="A87:A90"/>
    <mergeCell ref="A91:A94"/>
    <mergeCell ref="A95:A98"/>
    <mergeCell ref="A99:A102"/>
    <mergeCell ref="A103:A106"/>
    <mergeCell ref="A75:A78"/>
    <mergeCell ref="A79:A82"/>
    <mergeCell ref="B7:I7"/>
    <mergeCell ref="J7:K7"/>
    <mergeCell ref="A111:A114"/>
    <mergeCell ref="A115:A118"/>
    <mergeCell ref="A59:A62"/>
    <mergeCell ref="A63:A66"/>
    <mergeCell ref="A67:A70"/>
    <mergeCell ref="A47:A50"/>
    <mergeCell ref="A51:A54"/>
    <mergeCell ref="I9:I10"/>
    <mergeCell ref="A7:A10"/>
    <mergeCell ref="A27:A30"/>
    <mergeCell ref="A31:A34"/>
    <mergeCell ref="A35:A38"/>
    <mergeCell ref="A39:A42"/>
    <mergeCell ref="A43:A46"/>
    <mergeCell ref="T8:T10"/>
    <mergeCell ref="U8:U10"/>
    <mergeCell ref="J8:J10"/>
    <mergeCell ref="A55:A58"/>
    <mergeCell ref="A11:A14"/>
    <mergeCell ref="A15:A18"/>
    <mergeCell ref="A19:A22"/>
    <mergeCell ref="A23:A26"/>
    <mergeCell ref="P8:P10"/>
    <mergeCell ref="Q8:Q10"/>
    <mergeCell ref="L8:L10"/>
    <mergeCell ref="M8:M10"/>
    <mergeCell ref="N8:N10"/>
    <mergeCell ref="O8:O10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1計画</vt:lpstr>
      <vt:lpstr>2給水</vt:lpstr>
      <vt:lpstr>3財務</vt:lpstr>
      <vt:lpstr>4料金</vt:lpstr>
      <vt:lpstr>5施設</vt:lpstr>
      <vt:lpstr>'5施設'!Print_Titles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2021-06-16T04:32:14Z</cp:lastPrinted>
  <dcterms:created xsi:type="dcterms:W3CDTF">2012-03-30T02:05:58Z</dcterms:created>
  <dcterms:modified xsi:type="dcterms:W3CDTF">2021-06-16T23:22:57Z</dcterms:modified>
</cp:coreProperties>
</file>