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90" yWindow="0" windowWidth="10425" windowHeight="8610" tabRatio="455" activeTab="1"/>
  </bookViews>
  <sheets>
    <sheet name="1計画" sheetId="1" r:id="rId1"/>
    <sheet name="2給水" sheetId="2" r:id="rId2"/>
    <sheet name="3財務 " sheetId="7" r:id="rId3"/>
    <sheet name="4料金" sheetId="4" r:id="rId4"/>
    <sheet name="5施設" sheetId="5" r:id="rId5"/>
  </sheets>
  <definedNames>
    <definedName name="_xlnm._FilterDatabase" localSheetId="4" hidden="1">'5施設'!$A$10:$AE$126</definedName>
    <definedName name="_xlnm.Print_Area" localSheetId="0">'1計画'!$A$1:$U$38</definedName>
    <definedName name="_xlnm.Print_Area" localSheetId="1">'2給水'!$A$1:$Z$36</definedName>
    <definedName name="_xlnm.Print_Area" localSheetId="2">'3財務 '!$A$1:$AG$35</definedName>
    <definedName name="_xlnm.Print_Area" localSheetId="3">'4料金'!$A$1:$I$35</definedName>
    <definedName name="_xlnm.Print_Area" localSheetId="4">'5施設'!$A$1:$V$126</definedName>
    <definedName name="_xlnm.Print_Titles" localSheetId="4">'5施設'!$2:$10</definedName>
  </definedNames>
  <calcPr calcId="125725"/>
</workbook>
</file>

<file path=xl/calcChain.xml><?xml version="1.0" encoding="utf-8"?>
<calcChain xmlns="http://schemas.openxmlformats.org/spreadsheetml/2006/main">
  <c r="N123" i="5"/>
  <c r="O123" l="1"/>
  <c r="P123"/>
  <c r="Q123"/>
  <c r="R123"/>
  <c r="S123"/>
  <c r="T123"/>
  <c r="U123"/>
  <c r="V123"/>
  <c r="N124"/>
  <c r="O124"/>
  <c r="P124"/>
  <c r="Q124"/>
  <c r="R124"/>
  <c r="S124"/>
  <c r="T124"/>
  <c r="U124"/>
  <c r="V124"/>
  <c r="N125"/>
  <c r="O125"/>
  <c r="P125"/>
  <c r="Q125"/>
  <c r="R125"/>
  <c r="S125"/>
  <c r="T125"/>
  <c r="U125"/>
  <c r="V125"/>
  <c r="S126"/>
  <c r="M125"/>
  <c r="M124"/>
  <c r="M123"/>
  <c r="V122"/>
  <c r="U122"/>
  <c r="T122"/>
  <c r="S122"/>
  <c r="R122"/>
  <c r="Q122"/>
  <c r="P122"/>
  <c r="O122"/>
  <c r="N122"/>
  <c r="M122"/>
  <c r="V118"/>
  <c r="U118"/>
  <c r="T118"/>
  <c r="S118"/>
  <c r="R118"/>
  <c r="Q118"/>
  <c r="P118"/>
  <c r="O118"/>
  <c r="N118"/>
  <c r="M118"/>
  <c r="V114"/>
  <c r="U114"/>
  <c r="T114"/>
  <c r="S114"/>
  <c r="R114"/>
  <c r="Q114"/>
  <c r="P114"/>
  <c r="O114"/>
  <c r="N114"/>
  <c r="M114"/>
  <c r="V110"/>
  <c r="U110"/>
  <c r="T110"/>
  <c r="S110"/>
  <c r="R110"/>
  <c r="Q110"/>
  <c r="P110"/>
  <c r="O110"/>
  <c r="N110"/>
  <c r="M110"/>
  <c r="V106"/>
  <c r="U106"/>
  <c r="T106"/>
  <c r="S106"/>
  <c r="R106"/>
  <c r="Q106"/>
  <c r="P106"/>
  <c r="O106"/>
  <c r="N106"/>
  <c r="M106"/>
  <c r="V102"/>
  <c r="U102"/>
  <c r="T102"/>
  <c r="S102"/>
  <c r="R102"/>
  <c r="R126" s="1"/>
  <c r="Q102"/>
  <c r="P102"/>
  <c r="O102"/>
  <c r="N102"/>
  <c r="M102"/>
  <c r="V98"/>
  <c r="U98"/>
  <c r="T98"/>
  <c r="S98"/>
  <c r="R98"/>
  <c r="Q98"/>
  <c r="P98"/>
  <c r="O98"/>
  <c r="N98"/>
  <c r="M98"/>
  <c r="V94"/>
  <c r="U94"/>
  <c r="T94"/>
  <c r="S94"/>
  <c r="R94"/>
  <c r="Q94"/>
  <c r="P94"/>
  <c r="O94"/>
  <c r="N94"/>
  <c r="M94"/>
  <c r="V90"/>
  <c r="U90"/>
  <c r="T90"/>
  <c r="S90"/>
  <c r="R90"/>
  <c r="Q90"/>
  <c r="P90"/>
  <c r="O90"/>
  <c r="N90"/>
  <c r="M90"/>
  <c r="V86"/>
  <c r="U86"/>
  <c r="T86"/>
  <c r="S86"/>
  <c r="R86"/>
  <c r="Q86"/>
  <c r="P86"/>
  <c r="O86"/>
  <c r="N86"/>
  <c r="M86"/>
  <c r="V82"/>
  <c r="U82"/>
  <c r="T82"/>
  <c r="S82"/>
  <c r="R82"/>
  <c r="Q82"/>
  <c r="P82"/>
  <c r="O82"/>
  <c r="N82"/>
  <c r="M82"/>
  <c r="V78"/>
  <c r="U78"/>
  <c r="T78"/>
  <c r="S78"/>
  <c r="R78"/>
  <c r="Q78"/>
  <c r="P78"/>
  <c r="O78"/>
  <c r="N78"/>
  <c r="M78"/>
  <c r="V74"/>
  <c r="U74"/>
  <c r="T74"/>
  <c r="S74"/>
  <c r="R74"/>
  <c r="Q74"/>
  <c r="P74"/>
  <c r="O74"/>
  <c r="N74"/>
  <c r="M74"/>
  <c r="V70"/>
  <c r="U70"/>
  <c r="T70"/>
  <c r="S70"/>
  <c r="R70"/>
  <c r="Q70"/>
  <c r="P70"/>
  <c r="O70"/>
  <c r="N70"/>
  <c r="M70"/>
  <c r="V66"/>
  <c r="U66"/>
  <c r="T66"/>
  <c r="S66"/>
  <c r="R66"/>
  <c r="Q66"/>
  <c r="P66"/>
  <c r="O66"/>
  <c r="N66"/>
  <c r="M66"/>
  <c r="V62"/>
  <c r="U62"/>
  <c r="T62"/>
  <c r="S62"/>
  <c r="R62"/>
  <c r="Q62"/>
  <c r="P62"/>
  <c r="O62"/>
  <c r="N62"/>
  <c r="M62"/>
  <c r="V58"/>
  <c r="U58"/>
  <c r="T58"/>
  <c r="S58"/>
  <c r="R58"/>
  <c r="Q58"/>
  <c r="P58"/>
  <c r="O58"/>
  <c r="N58"/>
  <c r="M58"/>
  <c r="V54"/>
  <c r="U54"/>
  <c r="T54"/>
  <c r="S54"/>
  <c r="R54"/>
  <c r="Q54"/>
  <c r="P54"/>
  <c r="O54"/>
  <c r="N54"/>
  <c r="M54"/>
  <c r="V50"/>
  <c r="U50"/>
  <c r="T50"/>
  <c r="S50"/>
  <c r="R50"/>
  <c r="Q50"/>
  <c r="P50"/>
  <c r="O50"/>
  <c r="N50"/>
  <c r="M50"/>
  <c r="V46"/>
  <c r="U46"/>
  <c r="T46"/>
  <c r="S46"/>
  <c r="R46"/>
  <c r="Q46"/>
  <c r="P46"/>
  <c r="O46"/>
  <c r="N46"/>
  <c r="M46"/>
  <c r="V42"/>
  <c r="U42"/>
  <c r="T42"/>
  <c r="S42"/>
  <c r="R42"/>
  <c r="Q42"/>
  <c r="P42"/>
  <c r="O42"/>
  <c r="N42"/>
  <c r="M42"/>
  <c r="V38"/>
  <c r="U38"/>
  <c r="T38"/>
  <c r="S38"/>
  <c r="R38"/>
  <c r="Q38"/>
  <c r="P38"/>
  <c r="O38"/>
  <c r="N38"/>
  <c r="M38"/>
  <c r="V34"/>
  <c r="U34"/>
  <c r="T34"/>
  <c r="S34"/>
  <c r="R34"/>
  <c r="Q34"/>
  <c r="P34"/>
  <c r="O34"/>
  <c r="N34"/>
  <c r="M34"/>
  <c r="V30"/>
  <c r="U30"/>
  <c r="T30"/>
  <c r="S30"/>
  <c r="R30"/>
  <c r="Q30"/>
  <c r="P30"/>
  <c r="P126" s="1"/>
  <c r="O30"/>
  <c r="N30"/>
  <c r="M30"/>
  <c r="V26"/>
  <c r="U26"/>
  <c r="T26"/>
  <c r="S26"/>
  <c r="R26"/>
  <c r="Q26"/>
  <c r="P26"/>
  <c r="O26"/>
  <c r="N26"/>
  <c r="M26"/>
  <c r="V22"/>
  <c r="U22"/>
  <c r="T22"/>
  <c r="S22"/>
  <c r="R22"/>
  <c r="Q22"/>
  <c r="P22"/>
  <c r="O22"/>
  <c r="N22"/>
  <c r="M22"/>
  <c r="V18"/>
  <c r="V126" s="1"/>
  <c r="U18"/>
  <c r="T18"/>
  <c r="S18"/>
  <c r="R18"/>
  <c r="Q18"/>
  <c r="P18"/>
  <c r="O18"/>
  <c r="N18"/>
  <c r="M18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T14"/>
  <c r="T126" s="1"/>
  <c r="P14"/>
  <c r="Q14"/>
  <c r="Q126" s="1"/>
  <c r="R14"/>
  <c r="S14"/>
  <c r="U14"/>
  <c r="U126" s="1"/>
  <c r="V14"/>
  <c r="O14"/>
  <c r="O126" s="1"/>
  <c r="N14"/>
  <c r="N126" s="1"/>
  <c r="M14"/>
  <c r="M126" s="1"/>
  <c r="L14"/>
  <c r="L13"/>
  <c r="L12"/>
  <c r="L11"/>
  <c r="I123"/>
  <c r="K123"/>
  <c r="J123"/>
  <c r="D123"/>
  <c r="E123"/>
  <c r="F123"/>
  <c r="G123"/>
  <c r="H123"/>
  <c r="C123"/>
  <c r="B123"/>
  <c r="L126" l="1"/>
  <c r="L35" i="7" l="1"/>
  <c r="K35"/>
  <c r="J35"/>
  <c r="I35"/>
  <c r="H35"/>
  <c r="G35"/>
  <c r="F35"/>
  <c r="D35"/>
  <c r="E35"/>
  <c r="AB35"/>
  <c r="AA35"/>
  <c r="Z35"/>
  <c r="AB33"/>
  <c r="AB32"/>
  <c r="AB31"/>
  <c r="AB27"/>
  <c r="AB26"/>
  <c r="AB25"/>
  <c r="AB23"/>
  <c r="AB22"/>
  <c r="AB20"/>
  <c r="AB19"/>
  <c r="AB17"/>
  <c r="AB16"/>
  <c r="AB15"/>
  <c r="AB14"/>
  <c r="AB13"/>
  <c r="AB12"/>
  <c r="AB11"/>
  <c r="AB10"/>
  <c r="AB9"/>
  <c r="AB8"/>
  <c r="AB7"/>
  <c r="AB34"/>
  <c r="AA34"/>
  <c r="Z34"/>
  <c r="AA33"/>
  <c r="Z33"/>
  <c r="AA32"/>
  <c r="Z32"/>
  <c r="AA31"/>
  <c r="Z31"/>
  <c r="AB29"/>
  <c r="AA29"/>
  <c r="Z29"/>
  <c r="AB28"/>
  <c r="AA28"/>
  <c r="Z28"/>
  <c r="AA27"/>
  <c r="Z27"/>
  <c r="AA26"/>
  <c r="Z26"/>
  <c r="AA25"/>
  <c r="Z25"/>
  <c r="AB24"/>
  <c r="AA24"/>
  <c r="Z24"/>
  <c r="AA23"/>
  <c r="Z23"/>
  <c r="AA22"/>
  <c r="Z22"/>
  <c r="AB21"/>
  <c r="AA21"/>
  <c r="Z21"/>
  <c r="AA20"/>
  <c r="Z20"/>
  <c r="AA19"/>
  <c r="Z19"/>
  <c r="AB18"/>
  <c r="AA18"/>
  <c r="Z18"/>
  <c r="AA17"/>
  <c r="Z17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B30"/>
  <c r="AA30"/>
  <c r="Z30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W35"/>
  <c r="P35"/>
  <c r="Q35"/>
  <c r="R35"/>
  <c r="S35"/>
  <c r="T35"/>
  <c r="U35"/>
  <c r="V35"/>
  <c r="O35"/>
  <c r="N35"/>
  <c r="L13"/>
  <c r="H34"/>
  <c r="L34" s="1"/>
  <c r="H33"/>
  <c r="L33" s="1"/>
  <c r="H32"/>
  <c r="L32" s="1"/>
  <c r="L31"/>
  <c r="H30"/>
  <c r="L30" s="1"/>
  <c r="H29"/>
  <c r="L29" s="1"/>
  <c r="H28"/>
  <c r="L28" s="1"/>
  <c r="H27"/>
  <c r="L27" s="1"/>
  <c r="H26"/>
  <c r="L26" s="1"/>
  <c r="H25"/>
  <c r="L25" s="1"/>
  <c r="H24"/>
  <c r="L24" s="1"/>
  <c r="H23"/>
  <c r="L23" s="1"/>
  <c r="H22"/>
  <c r="L22" s="1"/>
  <c r="H20"/>
  <c r="L20" s="1"/>
  <c r="H19"/>
  <c r="L19" s="1"/>
  <c r="H18"/>
  <c r="L18" s="1"/>
  <c r="H17"/>
  <c r="L17" s="1"/>
  <c r="H16"/>
  <c r="L16" s="1"/>
  <c r="H15"/>
  <c r="L15" s="1"/>
  <c r="H14"/>
  <c r="L14" s="1"/>
  <c r="H13"/>
  <c r="H12"/>
  <c r="L12" s="1"/>
  <c r="H11"/>
  <c r="L11" s="1"/>
  <c r="H10"/>
  <c r="L10" s="1"/>
  <c r="L9"/>
  <c r="L8"/>
  <c r="L7"/>
  <c r="C35"/>
  <c r="B35"/>
  <c r="F34"/>
  <c r="F28"/>
  <c r="F29"/>
  <c r="F30"/>
  <c r="F31"/>
  <c r="F32"/>
  <c r="F33"/>
  <c r="F25"/>
  <c r="F26"/>
  <c r="F27"/>
  <c r="F22"/>
  <c r="F23"/>
  <c r="F24"/>
  <c r="F17"/>
  <c r="F18"/>
  <c r="F19"/>
  <c r="F20"/>
  <c r="F21"/>
  <c r="F11"/>
  <c r="F12"/>
  <c r="F13"/>
  <c r="F14"/>
  <c r="F15"/>
  <c r="F16"/>
  <c r="F10"/>
  <c r="F9"/>
  <c r="F8"/>
  <c r="F7"/>
  <c r="Z35" i="2"/>
  <c r="Y35"/>
  <c r="X35"/>
  <c r="Z34"/>
  <c r="Y34"/>
  <c r="X34"/>
  <c r="X14"/>
  <c r="Y14"/>
  <c r="Z14"/>
  <c r="X15"/>
  <c r="Y15"/>
  <c r="Z15"/>
  <c r="X16"/>
  <c r="Y16"/>
  <c r="Z16"/>
  <c r="X17"/>
  <c r="Y17"/>
  <c r="Z17"/>
  <c r="X18"/>
  <c r="Y18"/>
  <c r="Z18"/>
  <c r="X19"/>
  <c r="Y19"/>
  <c r="Z19"/>
  <c r="X20"/>
  <c r="Y20"/>
  <c r="Z20"/>
  <c r="X21"/>
  <c r="Y21"/>
  <c r="Z21"/>
  <c r="X22"/>
  <c r="Y22"/>
  <c r="Z22"/>
  <c r="X23"/>
  <c r="Y23"/>
  <c r="Z23"/>
  <c r="X24"/>
  <c r="Y24"/>
  <c r="Z24"/>
  <c r="X25"/>
  <c r="Y25"/>
  <c r="Z25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Z7"/>
  <c r="Y7"/>
  <c r="X7"/>
  <c r="X8"/>
  <c r="Y8"/>
  <c r="Z8"/>
  <c r="X9"/>
  <c r="Y9"/>
  <c r="Z9"/>
  <c r="X10"/>
  <c r="Y10"/>
  <c r="Z10"/>
  <c r="X11"/>
  <c r="Y11"/>
  <c r="Z11"/>
  <c r="X12"/>
  <c r="Y12"/>
  <c r="Z12"/>
  <c r="Z13"/>
  <c r="Y13"/>
  <c r="X13"/>
  <c r="T35"/>
  <c r="U35"/>
  <c r="V35"/>
  <c r="W35"/>
  <c r="W14" l="1"/>
  <c r="W22"/>
  <c r="W25"/>
  <c r="W28"/>
  <c r="W30"/>
  <c r="U34"/>
  <c r="W34" s="1"/>
  <c r="U9"/>
  <c r="W9" s="1"/>
  <c r="U10"/>
  <c r="W10" s="1"/>
  <c r="U11"/>
  <c r="W11" s="1"/>
  <c r="U12"/>
  <c r="W12" s="1"/>
  <c r="U13"/>
  <c r="W13" s="1"/>
  <c r="U14"/>
  <c r="U15"/>
  <c r="W15" s="1"/>
  <c r="U16"/>
  <c r="W16" s="1"/>
  <c r="U17"/>
  <c r="W17" s="1"/>
  <c r="U18"/>
  <c r="W18" s="1"/>
  <c r="U19"/>
  <c r="W19" s="1"/>
  <c r="U20"/>
  <c r="W20" s="1"/>
  <c r="U21"/>
  <c r="W21" s="1"/>
  <c r="U22"/>
  <c r="U23"/>
  <c r="W23" s="1"/>
  <c r="U24"/>
  <c r="W24" s="1"/>
  <c r="U25"/>
  <c r="U26"/>
  <c r="W26" s="1"/>
  <c r="U27"/>
  <c r="W27" s="1"/>
  <c r="U28"/>
  <c r="U29"/>
  <c r="W29" s="1"/>
  <c r="U30"/>
  <c r="U31"/>
  <c r="W31" s="1"/>
  <c r="U32"/>
  <c r="W32" s="1"/>
  <c r="U33"/>
  <c r="W33" s="1"/>
  <c r="U8"/>
  <c r="W8" s="1"/>
  <c r="U7"/>
  <c r="W7" s="1"/>
  <c r="O35"/>
  <c r="P35"/>
  <c r="Q35"/>
  <c r="R35"/>
  <c r="S35"/>
  <c r="S22"/>
  <c r="S21"/>
  <c r="S28"/>
  <c r="S20"/>
  <c r="S25"/>
  <c r="S14"/>
  <c r="S17"/>
  <c r="S30"/>
  <c r="S18"/>
  <c r="S34"/>
  <c r="S15"/>
  <c r="S16"/>
  <c r="S29"/>
  <c r="S24"/>
  <c r="S33"/>
  <c r="S26"/>
  <c r="S8"/>
  <c r="S19"/>
  <c r="S31"/>
  <c r="S23"/>
  <c r="S11"/>
  <c r="S7"/>
  <c r="S9"/>
  <c r="S13"/>
  <c r="G35"/>
  <c r="H35"/>
  <c r="I35"/>
  <c r="J35"/>
  <c r="K35"/>
  <c r="L35"/>
  <c r="M35"/>
  <c r="N35"/>
  <c r="F35"/>
  <c r="N7" l="1"/>
  <c r="N34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8"/>
  <c r="N9"/>
  <c r="N10"/>
  <c r="N11"/>
  <c r="N12"/>
  <c r="N13"/>
  <c r="E35"/>
  <c r="C35"/>
  <c r="B35"/>
  <c r="R37" i="1"/>
  <c r="S37"/>
  <c r="Q37"/>
  <c r="P37"/>
  <c r="O37"/>
  <c r="N37"/>
  <c r="M37"/>
  <c r="L37"/>
  <c r="K37"/>
  <c r="J37"/>
  <c r="I37"/>
  <c r="F37"/>
  <c r="E37"/>
</calcChain>
</file>

<file path=xl/sharedStrings.xml><?xml version="1.0" encoding="utf-8"?>
<sst xmlns="http://schemas.openxmlformats.org/spreadsheetml/2006/main" count="928" uniqueCount="405">
  <si>
    <t>(1) 基本計画</t>
  </si>
  <si>
    <t>創設認　
可年月</t>
  </si>
  <si>
    <t>直近変更認可年月</t>
  </si>
  <si>
    <t>事業名</t>
  </si>
  <si>
    <t>計画給
水人口
[人]</t>
  </si>
  <si>
    <t>目標年度</t>
  </si>
  <si>
    <r>
      <t xml:space="preserve">工　期
</t>
    </r>
    <r>
      <rPr>
        <sz val="7"/>
        <rFont val="ＭＳ Ｐ明朝"/>
        <family val="1"/>
        <charset val="128"/>
      </rPr>
      <t>(年度～年度)</t>
    </r>
  </si>
  <si>
    <t>計　　  画　　  １　　  日　　  最　　  大　　  取　　  水　　  量　　  [㎥]</t>
  </si>
  <si>
    <t>井戸の本数</t>
  </si>
  <si>
    <t>河　川　名　、　取　水　権　等</t>
  </si>
  <si>
    <t>浄　水
施設の
種　別</t>
  </si>
  <si>
    <t>[㎥]</t>
  </si>
  <si>
    <t>表　　流　　水</t>
  </si>
  <si>
    <t>地　　下　　水</t>
  </si>
  <si>
    <t>その他</t>
  </si>
  <si>
    <t>受　水</t>
  </si>
  <si>
    <t>計</t>
  </si>
  <si>
    <t>[本]</t>
  </si>
  <si>
    <t>ダム直接</t>
  </si>
  <si>
    <t>ダム放流</t>
  </si>
  <si>
    <t>自　流</t>
  </si>
  <si>
    <t>伏流水</t>
  </si>
  <si>
    <t>浅井戸水</t>
  </si>
  <si>
    <t>深井戸水</t>
  </si>
  <si>
    <t>湧水</t>
  </si>
  <si>
    <t>浄　水</t>
  </si>
  <si>
    <t>浅井戸</t>
  </si>
  <si>
    <t>深井戸</t>
  </si>
  <si>
    <t>T 5. 3</t>
  </si>
  <si>
    <t>H12～H17</t>
  </si>
  <si>
    <t>S27.11</t>
  </si>
  <si>
    <t>H22. 3</t>
  </si>
  <si>
    <t>急</t>
  </si>
  <si>
    <t>T 6. 4</t>
  </si>
  <si>
    <t>３拡</t>
  </si>
  <si>
    <t>－</t>
  </si>
  <si>
    <t>S 6.10</t>
  </si>
  <si>
    <t>４拡</t>
  </si>
  <si>
    <t>T12. 2</t>
  </si>
  <si>
    <t>H12. 3</t>
  </si>
  <si>
    <t>６拡</t>
  </si>
  <si>
    <t>H20</t>
  </si>
  <si>
    <t>消</t>
  </si>
  <si>
    <t>S26. 6</t>
  </si>
  <si>
    <t>H20. 3</t>
  </si>
  <si>
    <t>H26</t>
  </si>
  <si>
    <t>H21～H26</t>
  </si>
  <si>
    <t>急、エア、
除鉄マ</t>
  </si>
  <si>
    <t>M45. 6</t>
  </si>
  <si>
    <t>５拡</t>
  </si>
  <si>
    <t>H 2</t>
  </si>
  <si>
    <t>S43. 7</t>
  </si>
  <si>
    <t>H34</t>
  </si>
  <si>
    <t>S39. 2</t>
  </si>
  <si>
    <t>最上川　0.015[㎥/s]</t>
  </si>
  <si>
    <t>S37.12</t>
  </si>
  <si>
    <t>H21. 3</t>
  </si>
  <si>
    <t>２拡</t>
  </si>
  <si>
    <t>H30</t>
  </si>
  <si>
    <t>S58</t>
  </si>
  <si>
    <t>月布川　0.0073[㎥/s]</t>
  </si>
  <si>
    <t>最上川中部水道企業団</t>
  </si>
  <si>
    <t>S42. 4</t>
  </si>
  <si>
    <t>S57. 4</t>
  </si>
  <si>
    <t>S57～S61</t>
  </si>
  <si>
    <t>最上川　0.095[㎥/s]</t>
  </si>
  <si>
    <t>S42. 2</t>
  </si>
  <si>
    <t>H15. 4</t>
  </si>
  <si>
    <t>H29</t>
  </si>
  <si>
    <t>H15～H28</t>
  </si>
  <si>
    <t>S25.12</t>
  </si>
  <si>
    <t>H19.10</t>
  </si>
  <si>
    <t>H33</t>
  </si>
  <si>
    <t>H19～H22</t>
  </si>
  <si>
    <t>S45. 9</t>
  </si>
  <si>
    <t>H 2. 3</t>
  </si>
  <si>
    <t>H 2～H 6</t>
  </si>
  <si>
    <t>S47. 8</t>
  </si>
  <si>
    <t>１拡</t>
  </si>
  <si>
    <t>H 2. 6</t>
  </si>
  <si>
    <t>統合</t>
  </si>
  <si>
    <t>H15～H18</t>
  </si>
  <si>
    <t>真室川　0.0155[㎥/s]</t>
  </si>
  <si>
    <t>T14. 9</t>
  </si>
  <si>
    <t>８拡
変更</t>
  </si>
  <si>
    <t>急、消</t>
  </si>
  <si>
    <t>S33.12</t>
  </si>
  <si>
    <t>H 6～H32</t>
  </si>
  <si>
    <t>S44. 3</t>
  </si>
  <si>
    <t>H19.11</t>
  </si>
  <si>
    <t>H19</t>
  </si>
  <si>
    <t>S28. 4</t>
  </si>
  <si>
    <t>S36. 1</t>
  </si>
  <si>
    <t>H15.12</t>
  </si>
  <si>
    <t>S48. 3</t>
  </si>
  <si>
    <t>荒川　0.0324[㎥/s]</t>
  </si>
  <si>
    <t>消、緩</t>
  </si>
  <si>
    <t>S34.12</t>
  </si>
  <si>
    <t>S62. 3</t>
  </si>
  <si>
    <t>S56～H 2</t>
  </si>
  <si>
    <t>S42. 3</t>
  </si>
  <si>
    <t>H 8</t>
  </si>
  <si>
    <t>S62～S63</t>
  </si>
  <si>
    <t>置賜白川　0.02[㎥/s]</t>
  </si>
  <si>
    <t>S 6.12</t>
  </si>
  <si>
    <t>H21. 4</t>
  </si>
  <si>
    <t>創設</t>
  </si>
  <si>
    <t>H40</t>
  </si>
  <si>
    <t>H21～H39</t>
  </si>
  <si>
    <t>温海川　0.0243[㎥/s]</t>
  </si>
  <si>
    <t>S 4. 2</t>
  </si>
  <si>
    <t>H20. 4</t>
  </si>
  <si>
    <t>８拡</t>
  </si>
  <si>
    <t>H31</t>
  </si>
  <si>
    <t>H22～H30</t>
  </si>
  <si>
    <t>最上川　0.578[㎥/s]</t>
  </si>
  <si>
    <t>S32.12</t>
  </si>
  <si>
    <t>H 5～H12</t>
  </si>
  <si>
    <t>S41. 4</t>
  </si>
  <si>
    <t>H22. 5</t>
  </si>
  <si>
    <t>経営
変更</t>
  </si>
  <si>
    <t>H32</t>
  </si>
  <si>
    <t>H22</t>
  </si>
  <si>
    <t>（注）工期：経営（変更）認可時における施設整備計画の工期</t>
  </si>
  <si>
    <t>(2) 給水状況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</si>
  <si>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</si>
  <si>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</si>
  <si>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</si>
  <si>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</si>
  <si>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</si>
  <si>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</si>
  <si>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</si>
  <si>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受 水</t>
  </si>
  <si>
    <t>有　　　　　効　　　　　水　　　　　量</t>
  </si>
  <si>
    <t>無効
水量</t>
  </si>
  <si>
    <t>最大（月/日）</t>
  </si>
  <si>
    <t>平 均</t>
  </si>
  <si>
    <t>自 流</t>
  </si>
  <si>
    <t>浄 水</t>
  </si>
  <si>
    <t>有　　　収　　　水　　　量</t>
  </si>
  <si>
    <t>無収
水量</t>
  </si>
  <si>
    <t>[人]</t>
  </si>
  <si>
    <t>生活用</t>
  </si>
  <si>
    <t>業務用</t>
  </si>
  <si>
    <t>工場用</t>
  </si>
  <si>
    <t>[％]</t>
  </si>
  <si>
    <t>山 形 市</t>
  </si>
  <si>
    <t>寒河江市</t>
  </si>
  <si>
    <t>上 山 市</t>
  </si>
  <si>
    <t>村 山 市</t>
  </si>
  <si>
    <t>天 童 市</t>
  </si>
  <si>
    <t>東 根 市</t>
  </si>
  <si>
    <t>河 北 町</t>
  </si>
  <si>
    <t>西 川 町</t>
  </si>
  <si>
    <t>朝 日 町</t>
  </si>
  <si>
    <t>大 江 町</t>
  </si>
  <si>
    <t>最上川中部
水道企業団</t>
  </si>
  <si>
    <t>損益計算</t>
  </si>
  <si>
    <t>総収益</t>
  </si>
  <si>
    <t>①</t>
  </si>
  <si>
    <t>給水収益</t>
  </si>
  <si>
    <t>総費用</t>
  </si>
  <si>
    <t>資本的収支</t>
  </si>
  <si>
    <t>改良事業費</t>
  </si>
  <si>
    <t>人件費</t>
  </si>
  <si>
    <t>動力費</t>
  </si>
  <si>
    <t>修繕費</t>
  </si>
  <si>
    <t>薬品費</t>
  </si>
  <si>
    <t>②</t>
  </si>
  <si>
    <t>支払利息</t>
  </si>
  <si>
    <t>③</t>
  </si>
  <si>
    <t>減価償却費</t>
  </si>
  <si>
    <t>④</t>
  </si>
  <si>
    <t>受水費</t>
  </si>
  <si>
    <t>⑤</t>
  </si>
  <si>
    <t>受託工事費</t>
  </si>
  <si>
    <t>⑥</t>
  </si>
  <si>
    <t>合計</t>
  </si>
  <si>
    <t>⑦</t>
  </si>
  <si>
    <t>[千㎥]</t>
  </si>
  <si>
    <t>Ａ</t>
  </si>
  <si>
    <t>供給単価</t>
  </si>
  <si>
    <t>[円/㎥]</t>
  </si>
  <si>
    <t>Ｂ</t>
  </si>
  <si>
    <t>給水原価</t>
  </si>
  <si>
    <t>Ｃ</t>
  </si>
  <si>
    <t>資本単価</t>
  </si>
  <si>
    <t>新 庄 市</t>
  </si>
  <si>
    <t>金 山 町</t>
  </si>
  <si>
    <t>最 上 町</t>
  </si>
  <si>
    <t>真室川町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</si>
  <si>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</si>
  <si>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</si>
  <si>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</si>
  <si>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</si>
  <si>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</si>
  <si>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</si>
  <si>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</si>
  <si>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</si>
  <si>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鶴 岡 市</t>
  </si>
  <si>
    <t>酒 田 市</t>
  </si>
  <si>
    <t>庄 内 町</t>
  </si>
  <si>
    <t>遊 佐 町</t>
  </si>
  <si>
    <t>合　　計</t>
  </si>
  <si>
    <t>Ａ＝</t>
  </si>
  <si>
    <t>Ｂ＝</t>
  </si>
  <si>
    <t xml:space="preserve"> ⑥-⑤ </t>
  </si>
  <si>
    <t>Ｃ＝</t>
  </si>
  <si>
    <t>②+③+(④×ａ)</t>
  </si>
  <si>
    <t>ａ：</t>
  </si>
  <si>
    <t>受水費資本比率</t>
  </si>
  <si>
    <t>(4) 水道料金（家庭用φ13mm）</t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</si>
  <si>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</si>
  <si>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</si>
  <si>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</si>
  <si>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</si>
  <si>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  <charset val="128"/>
      </rPr>
      <t>使用料</t>
    </r>
  </si>
  <si>
    <r>
      <t xml:space="preserve">㎥当り使用料金
</t>
    </r>
    <r>
      <rPr>
        <sz val="8"/>
        <rFont val="ＭＳ 明朝"/>
        <family val="1"/>
        <charset val="128"/>
      </rPr>
      <t>※税込み</t>
    </r>
  </si>
  <si>
    <t>水量</t>
  </si>
  <si>
    <t>料金</t>
  </si>
  <si>
    <t>[円]</t>
  </si>
  <si>
    <t>[10㎥/円]</t>
  </si>
  <si>
    <t>[20㎥/円]</t>
  </si>
  <si>
    <t>口径別</t>
  </si>
  <si>
    <t>用途別</t>
  </si>
  <si>
    <t>単一料金</t>
  </si>
  <si>
    <t>用途・口径
併用</t>
  </si>
  <si>
    <t>県 平 均</t>
  </si>
  <si>
    <t>（注）超過料金が段階別料金の場合、最初の区分の㎥当たりの料金</t>
  </si>
  <si>
    <t>(5) 施設の概要</t>
  </si>
  <si>
    <t>第１段</t>
  </si>
  <si>
    <t>導水管</t>
  </si>
  <si>
    <t>第２段</t>
  </si>
  <si>
    <t>送水管</t>
  </si>
  <si>
    <t>第３段</t>
  </si>
  <si>
    <t>配水管</t>
  </si>
  <si>
    <t>第４段</t>
  </si>
  <si>
    <t>浄　　　水　　　施　　　設　　　[㎥/日]</t>
  </si>
  <si>
    <t>配水施設 [㎥]</t>
  </si>
  <si>
    <t>管　　　路　　　延　　　長　　　[ｍ]</t>
  </si>
  <si>
    <t>消毒のみ</t>
  </si>
  <si>
    <t>緩速ろ過</t>
  </si>
  <si>
    <t>急速ろ過</t>
  </si>
  <si>
    <t>配水池数</t>
  </si>
  <si>
    <t>配水施設  有効容量</t>
  </si>
  <si>
    <t>管路延長計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</si>
  <si>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</si>
  <si>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</si>
  <si>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</si>
  <si>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</si>
  <si>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</si>
  <si>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</si>
  <si>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</si>
  <si>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</si>
  <si>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</si>
  <si>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</si>
  <si>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計画浄水量</t>
  </si>
  <si>
    <t>常用
池数</t>
  </si>
  <si>
    <t>膜ろ過</t>
  </si>
  <si>
    <t>最上川 0.694[㎥/s]、馬見ヶ崎川 0.350[㎥/s]
蔵王ﾀﾞﾑ 0.094[㎥/s]、不動沢ﾀﾞﾑ 0.074[㎥/s]等</t>
    <rPh sb="32" eb="34">
      <t>ザオウ</t>
    </rPh>
    <rPh sb="49" eb="51">
      <t>フドウ</t>
    </rPh>
    <rPh sb="51" eb="52">
      <t>サワ</t>
    </rPh>
    <rPh sb="66" eb="67">
      <t>トウ</t>
    </rPh>
    <phoneticPr fontId="26"/>
  </si>
  <si>
    <t>消、緩、急、活、除鉄マ</t>
    <rPh sb="0" eb="1">
      <t>ケ</t>
    </rPh>
    <phoneticPr fontId="26"/>
  </si>
  <si>
    <t>消、急</t>
    <rPh sb="0" eb="1">
      <t>ショウ</t>
    </rPh>
    <phoneticPr fontId="26"/>
  </si>
  <si>
    <t>消、膜</t>
    <rPh sb="0" eb="1">
      <t>ショウ</t>
    </rPh>
    <phoneticPr fontId="26"/>
  </si>
  <si>
    <t>消、ア処</t>
    <rPh sb="0" eb="1">
      <t>ショウ</t>
    </rPh>
    <phoneticPr fontId="26"/>
  </si>
  <si>
    <t>消、急、膜</t>
    <rPh sb="2" eb="3">
      <t>キュウ</t>
    </rPh>
    <rPh sb="4" eb="5">
      <t>マク</t>
    </rPh>
    <phoneticPr fontId="26"/>
  </si>
  <si>
    <t>河北町</t>
  </si>
  <si>
    <t>上山市</t>
  </si>
  <si>
    <t>山形市</t>
  </si>
  <si>
    <t>天童市</t>
  </si>
  <si>
    <t>米沢市</t>
  </si>
  <si>
    <t>酒田市</t>
  </si>
  <si>
    <t>村山市</t>
  </si>
  <si>
    <t>鶴岡市</t>
  </si>
  <si>
    <t>新庄市</t>
  </si>
  <si>
    <t>東根市</t>
  </si>
  <si>
    <t>高畠町</t>
  </si>
  <si>
    <t>庄内町</t>
  </si>
  <si>
    <t>長井市</t>
  </si>
  <si>
    <t>白鷹町</t>
  </si>
  <si>
    <t>川西町</t>
  </si>
  <si>
    <t>大江町</t>
  </si>
  <si>
    <t>朝日町</t>
  </si>
  <si>
    <t>遊佐町</t>
  </si>
  <si>
    <t>尾花沢市大石田町環境衛生事業組合</t>
  </si>
  <si>
    <t>飯豊町</t>
  </si>
  <si>
    <t>西川町</t>
  </si>
  <si>
    <t>南陽市</t>
  </si>
  <si>
    <t>金山町</t>
  </si>
  <si>
    <t>小国町</t>
  </si>
  <si>
    <t>最上町</t>
  </si>
  <si>
    <t>06-001</t>
  </si>
  <si>
    <t>06-002</t>
  </si>
  <si>
    <t>06-003</t>
  </si>
  <si>
    <t>06-004</t>
  </si>
  <si>
    <t>06-005</t>
  </si>
  <si>
    <t>06-006</t>
  </si>
  <si>
    <t>06-007</t>
  </si>
  <si>
    <t>06-008</t>
  </si>
  <si>
    <t>06-010</t>
  </si>
  <si>
    <t>06-012</t>
  </si>
  <si>
    <t>06-014</t>
  </si>
  <si>
    <t>06-015</t>
  </si>
  <si>
    <t>06-019</t>
  </si>
  <si>
    <t>06-022</t>
  </si>
  <si>
    <t>06-023</t>
  </si>
  <si>
    <t>06-026</t>
  </si>
  <si>
    <t>06-030</t>
  </si>
  <si>
    <t>06-031</t>
  </si>
  <si>
    <t>06-033</t>
  </si>
  <si>
    <t>06-036</t>
  </si>
  <si>
    <t>06-037</t>
  </si>
  <si>
    <t>06-038</t>
  </si>
  <si>
    <t>06-039</t>
  </si>
  <si>
    <t>06-040</t>
  </si>
  <si>
    <t>06-041</t>
  </si>
  <si>
    <t>06-043</t>
  </si>
  <si>
    <t>06-044</t>
  </si>
  <si>
    <t>06-045</t>
  </si>
  <si>
    <t>山形県</t>
  </si>
  <si>
    <t>尾花沢市大石田町
環境衛生事業組合</t>
    <phoneticPr fontId="26"/>
  </si>
  <si>
    <t/>
  </si>
  <si>
    <t>ﾓｼﾞｭｰﾙ数</t>
    <phoneticPr fontId="26"/>
  </si>
  <si>
    <t>（△損失）</t>
    <phoneticPr fontId="26"/>
  </si>
  <si>
    <t>純利益</t>
    <phoneticPr fontId="26"/>
  </si>
  <si>
    <t>当年度</t>
  </si>
  <si>
    <t>補助金</t>
    <phoneticPr fontId="26"/>
  </si>
  <si>
    <t>他会計</t>
    <phoneticPr fontId="26"/>
  </si>
  <si>
    <t>資本的収入</t>
    <phoneticPr fontId="26"/>
  </si>
  <si>
    <t>の純計</t>
  </si>
  <si>
    <t>資本的支出</t>
    <phoneticPr fontId="26"/>
  </si>
  <si>
    <t>の計</t>
  </si>
  <si>
    <t>償還金</t>
    <phoneticPr fontId="26"/>
  </si>
  <si>
    <t>企業債</t>
  </si>
  <si>
    <t>事業費</t>
    <phoneticPr fontId="26"/>
  </si>
  <si>
    <t>新設・拡張</t>
  </si>
  <si>
    <t>資本的収入額が</t>
  </si>
  <si>
    <t>不足する額</t>
  </si>
  <si>
    <t>年間</t>
    <phoneticPr fontId="26"/>
  </si>
  <si>
    <t>総有収水量</t>
  </si>
  <si>
    <t>有収水量１㎥当り</t>
    <phoneticPr fontId="26"/>
  </si>
  <si>
    <t>　　　　　項目
事業主体名</t>
    <phoneticPr fontId="26"/>
  </si>
  <si>
    <t>費用構成</t>
    <phoneticPr fontId="26"/>
  </si>
  <si>
    <t>尾花沢市大石田町環境衛生事業組合</t>
    <phoneticPr fontId="26"/>
  </si>
  <si>
    <t>（3）財務状況</t>
    <rPh sb="3" eb="5">
      <t>ザイム</t>
    </rPh>
    <rPh sb="5" eb="7">
      <t>ジョウキョウ</t>
    </rPh>
    <phoneticPr fontId="26"/>
  </si>
  <si>
    <t>[単位：千円]</t>
    <phoneticPr fontId="26"/>
  </si>
  <si>
    <t>（用供の資本単価÷用供の給水原価）</t>
    <rPh sb="1" eb="2">
      <t>ヨウ</t>
    </rPh>
    <rPh sb="2" eb="3">
      <t>トモ</t>
    </rPh>
    <rPh sb="9" eb="10">
      <t>ヨウ</t>
    </rPh>
    <rPh sb="10" eb="11">
      <t>トモ</t>
    </rPh>
    <rPh sb="12" eb="14">
      <t>キュウスイ</t>
    </rPh>
    <phoneticPr fontId="26"/>
  </si>
  <si>
    <t>Ⅲ　上　水　道</t>
    <phoneticPr fontId="26"/>
  </si>
  <si>
    <t>　　　　　　　項目
事業主体名</t>
    <rPh sb="7" eb="9">
      <t>コウモク</t>
    </rPh>
    <phoneticPr fontId="26"/>
  </si>
  <si>
    <t>　　　　　　　項目
事業主体名</t>
    <rPh sb="7" eb="9">
      <t>コウモク</t>
    </rPh>
    <phoneticPr fontId="26"/>
  </si>
  <si>
    <t>　　　　　　項目
事業主体名</t>
    <rPh sb="6" eb="8">
      <t>コウモク</t>
    </rPh>
    <phoneticPr fontId="26"/>
  </si>
  <si>
    <t>実淵川　0.077[㎥/s]</t>
    <phoneticPr fontId="26"/>
  </si>
  <si>
    <t>長井ﾀﾞﾑ　0.122[㎥/s]</t>
    <rPh sb="0" eb="2">
      <t>ナガイ</t>
    </rPh>
    <phoneticPr fontId="26"/>
  </si>
  <si>
    <t>H40</t>
    <phoneticPr fontId="26"/>
  </si>
  <si>
    <t>H26～H28</t>
    <phoneticPr fontId="26"/>
  </si>
  <si>
    <t>H26</t>
    <phoneticPr fontId="26"/>
  </si>
  <si>
    <t>H28</t>
    <phoneticPr fontId="26"/>
  </si>
  <si>
    <t>H26～H28</t>
    <phoneticPr fontId="26"/>
  </si>
  <si>
    <t>H24. 3</t>
    <phoneticPr fontId="26"/>
  </si>
  <si>
    <t>経営
変更</t>
    <phoneticPr fontId="26"/>
  </si>
  <si>
    <t>H33</t>
    <phoneticPr fontId="26"/>
  </si>
  <si>
    <t>H24～H33</t>
    <phoneticPr fontId="26"/>
  </si>
  <si>
    <t>H32</t>
    <phoneticPr fontId="26"/>
  </si>
  <si>
    <t>H23～H32</t>
    <phoneticPr fontId="26"/>
  </si>
  <si>
    <t>H25. 6</t>
    <phoneticPr fontId="26"/>
  </si>
  <si>
    <t>H25～H33</t>
    <phoneticPr fontId="26"/>
  </si>
  <si>
    <t>大樽川　0.0949[㎥/s]</t>
    <phoneticPr fontId="26"/>
  </si>
  <si>
    <t>急</t>
    <phoneticPr fontId="26"/>
  </si>
  <si>
    <t>H26. 3</t>
    <phoneticPr fontId="26"/>
  </si>
  <si>
    <t>H35</t>
    <phoneticPr fontId="26"/>
  </si>
  <si>
    <t>大沢川　0.0173[㎥/s]</t>
    <phoneticPr fontId="26"/>
  </si>
  <si>
    <t>泉田川　0.0289[㎥/s]</t>
    <phoneticPr fontId="26"/>
  </si>
  <si>
    <t>H23. 3</t>
    <phoneticPr fontId="26"/>
  </si>
  <si>
    <t>H37</t>
    <phoneticPr fontId="26"/>
  </si>
  <si>
    <t>H23～H37</t>
    <phoneticPr fontId="26"/>
  </si>
  <si>
    <t>H26. 6</t>
    <phoneticPr fontId="26"/>
  </si>
  <si>
    <t>６拡</t>
    <phoneticPr fontId="26"/>
  </si>
  <si>
    <t>H22～H24</t>
    <phoneticPr fontId="26"/>
  </si>
  <si>
    <t>資本的支出額に</t>
    <rPh sb="3" eb="5">
      <t>シシュツ</t>
    </rPh>
    <phoneticPr fontId="26"/>
  </si>
  <si>
    <t>H26. 4. 1</t>
  </si>
  <si>
    <t>合　　計</t>
    <phoneticPr fontId="26"/>
  </si>
  <si>
    <t>合　　計</t>
    <phoneticPr fontId="26"/>
  </si>
  <si>
    <t>尾花沢市大石田町
環境衛生事業組合</t>
    <phoneticPr fontId="26"/>
  </si>
  <si>
    <t>計画１日
最大給水量
[㎥]</t>
    <rPh sb="5" eb="7">
      <t>サイダイ</t>
    </rPh>
    <phoneticPr fontId="26"/>
  </si>
  <si>
    <t>H28. 3</t>
    <phoneticPr fontId="26"/>
  </si>
  <si>
    <t>水源
変更</t>
    <rPh sb="0" eb="2">
      <t>スイゲン</t>
    </rPh>
    <rPh sb="3" eb="5">
      <t>ヘンコウ</t>
    </rPh>
    <phoneticPr fontId="26"/>
  </si>
  <si>
    <t>H36</t>
    <phoneticPr fontId="26"/>
  </si>
  <si>
    <t>H27～H35</t>
    <phoneticPr fontId="26"/>
  </si>
  <si>
    <t>緩、消、膜</t>
    <rPh sb="2" eb="3">
      <t>ショウ</t>
    </rPh>
    <rPh sb="4" eb="5">
      <t>マク</t>
    </rPh>
    <phoneticPr fontId="26"/>
  </si>
  <si>
    <t>H27. 6</t>
    <phoneticPr fontId="26"/>
  </si>
  <si>
    <t>６拡</t>
    <phoneticPr fontId="26"/>
  </si>
  <si>
    <t>H35</t>
    <phoneticPr fontId="26"/>
  </si>
  <si>
    <t>緩</t>
    <phoneticPr fontId="26"/>
  </si>
  <si>
    <t>消、急</t>
    <rPh sb="2" eb="3">
      <t>キュウ</t>
    </rPh>
    <phoneticPr fontId="26"/>
  </si>
  <si>
    <t>消</t>
    <rPh sb="0" eb="1">
      <t>ショウ</t>
    </rPh>
    <phoneticPr fontId="26"/>
  </si>
  <si>
    <t>H28. 1</t>
    <phoneticPr fontId="26"/>
  </si>
  <si>
    <t>統合</t>
    <phoneticPr fontId="26"/>
  </si>
  <si>
    <t>H26～H27</t>
    <phoneticPr fontId="26"/>
  </si>
  <si>
    <t>緩、消、急、膜</t>
    <rPh sb="2" eb="3">
      <t>ショウ</t>
    </rPh>
    <rPh sb="4" eb="5">
      <t>キュウ</t>
    </rPh>
    <rPh sb="6" eb="7">
      <t>マク</t>
    </rPh>
    <phoneticPr fontId="26"/>
  </si>
  <si>
    <t>－</t>
    <phoneticPr fontId="26"/>
  </si>
  <si>
    <t>消</t>
    <phoneticPr fontId="26"/>
  </si>
  <si>
    <t>H26. 5. 1</t>
    <phoneticPr fontId="26"/>
  </si>
  <si>
    <t>H26. 5. 1</t>
    <phoneticPr fontId="26"/>
  </si>
  <si>
    <t>H27. 5. 1</t>
    <phoneticPr fontId="26"/>
  </si>
  <si>
    <t>H19.11. 1</t>
    <phoneticPr fontId="26"/>
  </si>
  <si>
    <t>（注）現在給水人口の内108人は新潟県村上市</t>
    <rPh sb="1" eb="2">
      <t>チュウ</t>
    </rPh>
    <rPh sb="3" eb="5">
      <t>ゲンザイ</t>
    </rPh>
    <rPh sb="5" eb="7">
      <t>キュウスイ</t>
    </rPh>
    <rPh sb="7" eb="9">
      <t>ジンコウ</t>
    </rPh>
    <rPh sb="10" eb="11">
      <t>ウチ</t>
    </rPh>
    <rPh sb="14" eb="15">
      <t>ニン</t>
    </rPh>
    <rPh sb="16" eb="19">
      <t>ニイガタケン</t>
    </rPh>
    <rPh sb="19" eb="22">
      <t>ムラカミシ</t>
    </rPh>
    <phoneticPr fontId="26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</si>
</sst>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_ ;[Red]\-#,##0\ "/>
    <numFmt numFmtId="178" formatCode="#,##0.0"/>
    <numFmt numFmtId="179" formatCode="#,##0;&quot;△ &quot;#,##0"/>
    <numFmt numFmtId="180" formatCode="\(m/d\)"/>
    <numFmt numFmtId="181" formatCode="#,##0.0_ "/>
  </numFmts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1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hair">
        <color indexed="8"/>
      </diagonal>
    </border>
    <border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thin">
        <color indexed="64"/>
      </left>
      <right style="thin">
        <color indexed="64"/>
      </right>
      <top style="thin">
        <color indexed="8"/>
      </top>
      <bottom/>
      <diagonal style="hair">
        <color indexed="8"/>
      </diagonal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8"/>
      </bottom>
      <diagonal style="hair">
        <color indexed="64"/>
      </diagonal>
    </border>
    <border diagonalDown="1">
      <left style="thin">
        <color indexed="64"/>
      </left>
      <right style="thin">
        <color indexed="8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8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8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 style="hair">
        <color indexed="8"/>
      </diagonal>
    </border>
    <border diagonalDown="1">
      <left style="thin">
        <color indexed="8"/>
      </left>
      <right style="thin">
        <color indexed="8"/>
      </right>
      <top/>
      <bottom/>
      <diagonal style="hair">
        <color indexed="8"/>
      </diagonal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hair">
        <color indexed="8"/>
      </diagonal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</borders>
  <cellStyleXfs count="44">
    <xf numFmtId="176" fontId="0" fillId="0" borderId="0">
      <alignment vertical="center"/>
    </xf>
    <xf numFmtId="176" fontId="1" fillId="2" borderId="0" applyBorder="0" applyProtection="0">
      <alignment vertical="center"/>
    </xf>
    <xf numFmtId="176" fontId="1" fillId="3" borderId="0" applyBorder="0" applyProtection="0">
      <alignment vertical="center"/>
    </xf>
    <xf numFmtId="176" fontId="1" fillId="4" borderId="0" applyBorder="0" applyProtection="0">
      <alignment vertical="center"/>
    </xf>
    <xf numFmtId="176" fontId="1" fillId="5" borderId="0" applyBorder="0" applyProtection="0">
      <alignment vertical="center"/>
    </xf>
    <xf numFmtId="176" fontId="1" fillId="6" borderId="0" applyBorder="0" applyProtection="0">
      <alignment vertical="center"/>
    </xf>
    <xf numFmtId="176" fontId="1" fillId="7" borderId="0" applyBorder="0" applyProtection="0">
      <alignment vertical="center"/>
    </xf>
    <xf numFmtId="176" fontId="1" fillId="8" borderId="0" applyBorder="0" applyProtection="0">
      <alignment vertical="center"/>
    </xf>
    <xf numFmtId="176" fontId="1" fillId="9" borderId="0" applyBorder="0" applyProtection="0">
      <alignment vertical="center"/>
    </xf>
    <xf numFmtId="176" fontId="1" fillId="10" borderId="0" applyBorder="0" applyProtection="0">
      <alignment vertical="center"/>
    </xf>
    <xf numFmtId="176" fontId="1" fillId="5" borderId="0" applyBorder="0" applyProtection="0">
      <alignment vertical="center"/>
    </xf>
    <xf numFmtId="176" fontId="1" fillId="8" borderId="0" applyBorder="0" applyProtection="0">
      <alignment vertical="center"/>
    </xf>
    <xf numFmtId="176" fontId="1" fillId="11" borderId="0" applyBorder="0" applyProtection="0">
      <alignment vertical="center"/>
    </xf>
    <xf numFmtId="176" fontId="2" fillId="12" borderId="0" applyBorder="0" applyProtection="0">
      <alignment vertical="center"/>
    </xf>
    <xf numFmtId="176" fontId="2" fillId="9" borderId="0" applyBorder="0" applyProtection="0">
      <alignment vertical="center"/>
    </xf>
    <xf numFmtId="176" fontId="2" fillId="10" borderId="0" applyBorder="0" applyProtection="0">
      <alignment vertical="center"/>
    </xf>
    <xf numFmtId="176" fontId="2" fillId="13" borderId="0" applyBorder="0" applyProtection="0">
      <alignment vertical="center"/>
    </xf>
    <xf numFmtId="176" fontId="2" fillId="14" borderId="0" applyBorder="0" applyProtection="0">
      <alignment vertical="center"/>
    </xf>
    <xf numFmtId="176" fontId="2" fillId="15" borderId="0" applyBorder="0" applyProtection="0">
      <alignment vertical="center"/>
    </xf>
    <xf numFmtId="176" fontId="2" fillId="16" borderId="0" applyBorder="0" applyProtection="0">
      <alignment vertical="center"/>
    </xf>
    <xf numFmtId="176" fontId="2" fillId="17" borderId="0" applyBorder="0" applyProtection="0">
      <alignment vertical="center"/>
    </xf>
    <xf numFmtId="176" fontId="2" fillId="18" borderId="0" applyBorder="0" applyProtection="0">
      <alignment vertical="center"/>
    </xf>
    <xf numFmtId="176" fontId="2" fillId="13" borderId="0" applyBorder="0" applyProtection="0">
      <alignment vertical="center"/>
    </xf>
    <xf numFmtId="176" fontId="2" fillId="14" borderId="0" applyBorder="0" applyProtection="0">
      <alignment vertical="center"/>
    </xf>
    <xf numFmtId="176" fontId="2" fillId="19" borderId="0" applyBorder="0" applyProtection="0">
      <alignment vertical="center"/>
    </xf>
    <xf numFmtId="176" fontId="4" fillId="0" borderId="0" applyFill="0" applyBorder="0" applyProtection="0">
      <alignment vertical="center"/>
    </xf>
    <xf numFmtId="176" fontId="5" fillId="20" borderId="1" applyProtection="0">
      <alignment vertical="center"/>
    </xf>
    <xf numFmtId="176" fontId="3" fillId="21" borderId="0" applyBorder="0" applyProtection="0">
      <alignment vertical="center"/>
    </xf>
    <xf numFmtId="176" fontId="27" fillId="22" borderId="2" applyProtection="0">
      <alignment vertical="center"/>
    </xf>
    <xf numFmtId="176" fontId="6" fillId="0" borderId="3" applyFill="0" applyProtection="0">
      <alignment vertical="center"/>
    </xf>
    <xf numFmtId="176" fontId="9" fillId="3" borderId="0" applyBorder="0" applyProtection="0">
      <alignment vertical="center"/>
    </xf>
    <xf numFmtId="176" fontId="14" fillId="23" borderId="4" applyProtection="0">
      <alignment vertical="center"/>
    </xf>
    <xf numFmtId="176" fontId="16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6" fontId="11" fillId="0" borderId="5" applyFill="0" applyProtection="0">
      <alignment vertical="center"/>
    </xf>
    <xf numFmtId="176" fontId="12" fillId="0" borderId="6" applyFill="0" applyProtection="0">
      <alignment vertical="center"/>
    </xf>
    <xf numFmtId="176" fontId="13" fillId="0" borderId="7" applyFill="0" applyProtection="0">
      <alignment vertical="center"/>
    </xf>
    <xf numFmtId="176" fontId="13" fillId="0" borderId="0" applyFill="0" applyBorder="0" applyProtection="0">
      <alignment vertical="center"/>
    </xf>
    <xf numFmtId="176" fontId="17" fillId="0" borderId="8" applyFill="0" applyProtection="0">
      <alignment vertical="center"/>
    </xf>
    <xf numFmtId="176" fontId="8" fillId="23" borderId="9" applyProtection="0">
      <alignment vertical="center"/>
    </xf>
    <xf numFmtId="176" fontId="15" fillId="0" borderId="0" applyFill="0" applyBorder="0" applyProtection="0">
      <alignment vertical="center"/>
    </xf>
    <xf numFmtId="176" fontId="7" fillId="7" borderId="4" applyProtection="0">
      <alignment vertical="center"/>
    </xf>
    <xf numFmtId="176" fontId="27" fillId="0" borderId="0">
      <alignment vertical="center"/>
    </xf>
    <xf numFmtId="176" fontId="10" fillId="4" borderId="0" applyBorder="0" applyProtection="0">
      <alignment vertical="center"/>
    </xf>
  </cellStyleXfs>
  <cellXfs count="307">
    <xf numFmtId="176" fontId="0" fillId="0" borderId="0" xfId="0">
      <alignment vertical="center"/>
    </xf>
    <xf numFmtId="176" fontId="18" fillId="0" borderId="0" xfId="0" applyFont="1" applyFill="1">
      <alignment vertical="center"/>
    </xf>
    <xf numFmtId="176" fontId="19" fillId="0" borderId="0" xfId="0" applyFont="1" applyFill="1">
      <alignment vertical="center"/>
    </xf>
    <xf numFmtId="176" fontId="20" fillId="0" borderId="0" xfId="0" applyFont="1" applyFill="1">
      <alignment vertical="center"/>
    </xf>
    <xf numFmtId="176" fontId="18" fillId="0" borderId="10" xfId="0" applyFont="1" applyFill="1" applyBorder="1" applyAlignment="1">
      <alignment horizontal="center" vertical="center"/>
    </xf>
    <xf numFmtId="176" fontId="18" fillId="0" borderId="11" xfId="0" applyFont="1" applyFill="1" applyBorder="1">
      <alignment vertical="center"/>
    </xf>
    <xf numFmtId="176" fontId="18" fillId="0" borderId="10" xfId="0" applyFont="1" applyFill="1" applyBorder="1">
      <alignment vertical="center"/>
    </xf>
    <xf numFmtId="176" fontId="18" fillId="0" borderId="12" xfId="0" applyFont="1" applyFill="1" applyBorder="1" applyAlignment="1">
      <alignment vertical="center"/>
    </xf>
    <xf numFmtId="178" fontId="18" fillId="0" borderId="0" xfId="0" applyNumberFormat="1" applyFont="1" applyFill="1">
      <alignment vertical="center"/>
    </xf>
    <xf numFmtId="176" fontId="18" fillId="0" borderId="13" xfId="0" applyFont="1" applyFill="1" applyBorder="1">
      <alignment vertical="center"/>
    </xf>
    <xf numFmtId="9" fontId="18" fillId="0" borderId="0" xfId="0" applyNumberFormat="1" applyFont="1" applyFill="1">
      <alignment vertical="center"/>
    </xf>
    <xf numFmtId="176" fontId="23" fillId="0" borderId="0" xfId="0" applyFont="1" applyFill="1">
      <alignment vertical="center"/>
    </xf>
    <xf numFmtId="176" fontId="23" fillId="0" borderId="0" xfId="0" applyFont="1" applyFill="1" applyBorder="1" applyAlignment="1">
      <alignment horizontal="right" vertical="center"/>
    </xf>
    <xf numFmtId="176" fontId="23" fillId="0" borderId="0" xfId="0" applyFont="1" applyFill="1" applyBorder="1" applyAlignment="1">
      <alignment vertical="center"/>
    </xf>
    <xf numFmtId="176" fontId="23" fillId="0" borderId="0" xfId="0" applyFont="1" applyFill="1" applyBorder="1" applyAlignment="1">
      <alignment horizontal="center" vertical="center"/>
    </xf>
    <xf numFmtId="179" fontId="23" fillId="0" borderId="0" xfId="0" applyNumberFormat="1" applyFont="1" applyFill="1">
      <alignment vertical="center"/>
    </xf>
    <xf numFmtId="179" fontId="23" fillId="0" borderId="0" xfId="0" applyNumberFormat="1" applyFont="1" applyFill="1" applyBorder="1" applyAlignment="1">
      <alignment vertical="center"/>
    </xf>
    <xf numFmtId="179" fontId="23" fillId="0" borderId="0" xfId="0" applyNumberFormat="1" applyFont="1" applyFill="1" applyBorder="1">
      <alignment vertical="center"/>
    </xf>
    <xf numFmtId="176" fontId="24" fillId="0" borderId="0" xfId="0" applyFont="1" applyFill="1" applyAlignment="1">
      <alignment horizontal="center"/>
    </xf>
    <xf numFmtId="176" fontId="23" fillId="0" borderId="0" xfId="0" applyFont="1" applyFill="1" applyAlignment="1">
      <alignment horizontal="center" vertical="top"/>
    </xf>
    <xf numFmtId="176" fontId="24" fillId="0" borderId="0" xfId="0" applyFont="1" applyFill="1" applyAlignment="1">
      <alignment horizontal="center" shrinkToFit="1"/>
    </xf>
    <xf numFmtId="176" fontId="23" fillId="0" borderId="0" xfId="0" applyFont="1" applyFill="1" applyAlignment="1"/>
    <xf numFmtId="176" fontId="23" fillId="0" borderId="0" xfId="0" applyFont="1" applyFill="1" applyAlignment="1">
      <alignment vertical="center"/>
    </xf>
    <xf numFmtId="176" fontId="23" fillId="0" borderId="17" xfId="0" applyFont="1" applyFill="1" applyBorder="1" applyAlignment="1">
      <alignment horizontal="center" vertical="center"/>
    </xf>
    <xf numFmtId="176" fontId="18" fillId="0" borderId="0" xfId="42" applyFont="1" applyFill="1">
      <alignment vertical="center"/>
    </xf>
    <xf numFmtId="176" fontId="22" fillId="0" borderId="15" xfId="42" applyFont="1" applyFill="1" applyBorder="1" applyAlignment="1">
      <alignment horizontal="center" vertical="center"/>
    </xf>
    <xf numFmtId="176" fontId="22" fillId="0" borderId="16" xfId="42" applyFont="1" applyFill="1" applyBorder="1" applyAlignment="1">
      <alignment horizontal="center" vertical="center"/>
    </xf>
    <xf numFmtId="176" fontId="18" fillId="0" borderId="15" xfId="42" applyFont="1" applyFill="1" applyBorder="1">
      <alignment vertical="center"/>
    </xf>
    <xf numFmtId="176" fontId="18" fillId="0" borderId="16" xfId="42" applyFont="1" applyFill="1" applyBorder="1">
      <alignment vertical="center"/>
    </xf>
    <xf numFmtId="176" fontId="18" fillId="0" borderId="18" xfId="42" applyFont="1" applyFill="1" applyBorder="1" applyAlignment="1">
      <alignment vertical="center"/>
    </xf>
    <xf numFmtId="176" fontId="18" fillId="0" borderId="11" xfId="0" applyFont="1" applyFill="1" applyBorder="1" applyAlignment="1">
      <alignment horizontal="center" vertical="center"/>
    </xf>
    <xf numFmtId="176" fontId="22" fillId="0" borderId="10" xfId="0" applyFont="1" applyFill="1" applyBorder="1" applyAlignment="1">
      <alignment horizontal="center" vertical="center" wrapText="1"/>
    </xf>
    <xf numFmtId="176" fontId="18" fillId="0" borderId="20" xfId="0" applyFont="1" applyFill="1" applyBorder="1" applyAlignment="1">
      <alignment horizontal="center" vertical="center"/>
    </xf>
    <xf numFmtId="176" fontId="21" fillId="0" borderId="20" xfId="0" applyFont="1" applyFill="1" applyBorder="1" applyAlignment="1">
      <alignment horizontal="center" vertical="center" wrapText="1"/>
    </xf>
    <xf numFmtId="176" fontId="23" fillId="0" borderId="13" xfId="0" applyFont="1" applyFill="1" applyBorder="1" applyAlignment="1">
      <alignment horizontal="center" vertical="center"/>
    </xf>
    <xf numFmtId="176" fontId="18" fillId="0" borderId="23" xfId="42" applyFont="1" applyFill="1" applyBorder="1" applyAlignment="1">
      <alignment vertical="center"/>
    </xf>
    <xf numFmtId="176" fontId="23" fillId="0" borderId="13" xfId="0" applyFont="1" applyFill="1" applyBorder="1">
      <alignment vertical="center"/>
    </xf>
    <xf numFmtId="176" fontId="23" fillId="0" borderId="13" xfId="0" applyFont="1" applyFill="1" applyBorder="1" applyAlignment="1">
      <alignment vertical="center"/>
    </xf>
    <xf numFmtId="176" fontId="23" fillId="0" borderId="24" xfId="0" applyFont="1" applyFill="1" applyBorder="1" applyAlignment="1">
      <alignment vertical="center"/>
    </xf>
    <xf numFmtId="176" fontId="23" fillId="0" borderId="10" xfId="0" applyFont="1" applyFill="1" applyBorder="1" applyAlignment="1">
      <alignment horizontal="center" vertical="center" wrapText="1"/>
    </xf>
    <xf numFmtId="176" fontId="23" fillId="0" borderId="10" xfId="0" applyFont="1" applyFill="1" applyBorder="1" applyAlignment="1">
      <alignment horizontal="center" vertical="center"/>
    </xf>
    <xf numFmtId="176" fontId="23" fillId="0" borderId="10" xfId="0" applyFont="1" applyFill="1" applyBorder="1">
      <alignment vertical="center"/>
    </xf>
    <xf numFmtId="176" fontId="23" fillId="0" borderId="10" xfId="0" applyFont="1" applyFill="1" applyBorder="1" applyAlignment="1">
      <alignment vertical="center"/>
    </xf>
    <xf numFmtId="176" fontId="23" fillId="0" borderId="20" xfId="0" applyFont="1" applyFill="1" applyBorder="1" applyAlignment="1">
      <alignment vertical="center"/>
    </xf>
    <xf numFmtId="176" fontId="23" fillId="0" borderId="0" xfId="0" applyFont="1" applyFill="1" applyBorder="1" applyAlignment="1">
      <alignment horizontal="justify" vertical="center"/>
    </xf>
    <xf numFmtId="176" fontId="18" fillId="0" borderId="20" xfId="0" applyFont="1" applyFill="1" applyBorder="1" applyAlignment="1">
      <alignment horizontal="center" vertical="center" wrapText="1"/>
    </xf>
    <xf numFmtId="176" fontId="23" fillId="0" borderId="0" xfId="0" applyFont="1" applyFill="1" applyBorder="1" applyAlignment="1">
      <alignment horizontal="center" vertical="center" wrapText="1"/>
    </xf>
    <xf numFmtId="179" fontId="23" fillId="24" borderId="30" xfId="0" applyNumberFormat="1" applyFont="1" applyFill="1" applyBorder="1">
      <alignment vertical="center"/>
    </xf>
    <xf numFmtId="176" fontId="23" fillId="24" borderId="30" xfId="0" applyFont="1" applyFill="1" applyBorder="1">
      <alignment vertical="center"/>
    </xf>
    <xf numFmtId="176" fontId="18" fillId="0" borderId="43" xfId="42" applyFont="1" applyFill="1" applyBorder="1" applyAlignment="1">
      <alignment vertical="center"/>
    </xf>
    <xf numFmtId="176" fontId="23" fillId="0" borderId="0" xfId="0" applyFont="1" applyFill="1" applyBorder="1" applyAlignment="1">
      <alignment horizontal="right"/>
    </xf>
    <xf numFmtId="176" fontId="23" fillId="0" borderId="44" xfId="0" applyFont="1" applyFill="1" applyBorder="1" applyAlignment="1">
      <alignment horizontal="right" vertical="center"/>
    </xf>
    <xf numFmtId="176" fontId="23" fillId="0" borderId="30" xfId="0" applyFont="1" applyFill="1" applyBorder="1">
      <alignment vertical="center"/>
    </xf>
    <xf numFmtId="0" fontId="18" fillId="0" borderId="23" xfId="42" applyNumberFormat="1" applyFont="1" applyFill="1" applyBorder="1" applyAlignment="1">
      <alignment vertical="center"/>
    </xf>
    <xf numFmtId="0" fontId="18" fillId="0" borderId="23" xfId="42" applyNumberFormat="1" applyFont="1" applyFill="1" applyBorder="1" applyAlignment="1">
      <alignment vertical="center" wrapText="1"/>
    </xf>
    <xf numFmtId="177" fontId="18" fillId="0" borderId="23" xfId="42" applyNumberFormat="1" applyFont="1" applyFill="1" applyBorder="1" applyAlignment="1">
      <alignment vertical="center" wrapText="1"/>
    </xf>
    <xf numFmtId="0" fontId="18" fillId="0" borderId="43" xfId="42" applyNumberFormat="1" applyFont="1" applyFill="1" applyBorder="1" applyAlignment="1">
      <alignment vertical="center"/>
    </xf>
    <xf numFmtId="0" fontId="18" fillId="0" borderId="43" xfId="42" applyNumberFormat="1" applyFont="1" applyFill="1" applyBorder="1" applyAlignment="1">
      <alignment vertical="center" wrapText="1"/>
    </xf>
    <xf numFmtId="177" fontId="18" fillId="0" borderId="43" xfId="42" applyNumberFormat="1" applyFont="1" applyFill="1" applyBorder="1" applyAlignment="1">
      <alignment vertical="center" wrapText="1"/>
    </xf>
    <xf numFmtId="0" fontId="18" fillId="0" borderId="18" xfId="42" applyNumberFormat="1" applyFont="1" applyFill="1" applyBorder="1" applyAlignment="1">
      <alignment vertical="center"/>
    </xf>
    <xf numFmtId="0" fontId="18" fillId="0" borderId="18" xfId="42" applyNumberFormat="1" applyFont="1" applyFill="1" applyBorder="1" applyAlignment="1">
      <alignment vertical="center" wrapText="1"/>
    </xf>
    <xf numFmtId="177" fontId="18" fillId="0" borderId="18" xfId="42" applyNumberFormat="1" applyFont="1" applyFill="1" applyBorder="1" applyAlignment="1">
      <alignment vertical="center" wrapText="1"/>
    </xf>
    <xf numFmtId="176" fontId="18" fillId="0" borderId="43" xfId="42" quotePrefix="1" applyNumberFormat="1" applyFont="1" applyFill="1" applyBorder="1" applyAlignment="1">
      <alignment vertical="center"/>
    </xf>
    <xf numFmtId="176" fontId="18" fillId="0" borderId="23" xfId="42" applyNumberFormat="1" applyFont="1" applyFill="1" applyBorder="1" applyAlignment="1">
      <alignment vertical="center" wrapText="1"/>
    </xf>
    <xf numFmtId="176" fontId="23" fillId="0" borderId="31" xfId="0" applyFont="1" applyFill="1" applyBorder="1" applyAlignment="1">
      <alignment vertical="center"/>
    </xf>
    <xf numFmtId="176" fontId="23" fillId="0" borderId="32" xfId="0" applyFont="1" applyFill="1" applyBorder="1" applyAlignment="1">
      <alignment vertical="center"/>
    </xf>
    <xf numFmtId="179" fontId="23" fillId="0" borderId="32" xfId="0" applyNumberFormat="1" applyFont="1" applyFill="1" applyBorder="1" applyAlignment="1">
      <alignment vertical="center"/>
    </xf>
    <xf numFmtId="176" fontId="23" fillId="0" borderId="34" xfId="0" applyFont="1" applyFill="1" applyBorder="1" applyAlignment="1">
      <alignment vertical="center"/>
    </xf>
    <xf numFmtId="176" fontId="23" fillId="0" borderId="36" xfId="0" applyFont="1" applyFill="1" applyBorder="1" applyAlignment="1">
      <alignment vertical="center"/>
    </xf>
    <xf numFmtId="176" fontId="23" fillId="0" borderId="37" xfId="0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/>
    </xf>
    <xf numFmtId="0" fontId="23" fillId="0" borderId="35" xfId="0" applyNumberFormat="1" applyFont="1" applyFill="1" applyBorder="1" applyAlignment="1">
      <alignment vertical="center"/>
    </xf>
    <xf numFmtId="0" fontId="23" fillId="0" borderId="38" xfId="0" applyNumberFormat="1" applyFont="1" applyFill="1" applyBorder="1" applyAlignment="1">
      <alignment vertical="center"/>
    </xf>
    <xf numFmtId="176" fontId="18" fillId="0" borderId="0" xfId="42" applyFont="1" applyFill="1" applyBorder="1" applyAlignment="1">
      <alignment horizontal="center" vertical="center" wrapText="1"/>
    </xf>
    <xf numFmtId="176" fontId="18" fillId="0" borderId="0" xfId="42" applyFont="1" applyFill="1" applyBorder="1">
      <alignment vertical="center"/>
    </xf>
    <xf numFmtId="179" fontId="23" fillId="0" borderId="45" xfId="0" applyNumberFormat="1" applyFont="1" applyFill="1" applyBorder="1">
      <alignment vertical="center"/>
    </xf>
    <xf numFmtId="179" fontId="23" fillId="0" borderId="46" xfId="0" applyNumberFormat="1" applyFont="1" applyFill="1" applyBorder="1">
      <alignment vertical="center"/>
    </xf>
    <xf numFmtId="179" fontId="23" fillId="0" borderId="47" xfId="0" applyNumberFormat="1" applyFont="1" applyFill="1" applyBorder="1">
      <alignment vertical="center"/>
    </xf>
    <xf numFmtId="179" fontId="23" fillId="0" borderId="48" xfId="0" applyNumberFormat="1" applyFont="1" applyFill="1" applyBorder="1">
      <alignment vertical="center"/>
    </xf>
    <xf numFmtId="179" fontId="23" fillId="0" borderId="49" xfId="0" applyNumberFormat="1" applyFont="1" applyFill="1" applyBorder="1">
      <alignment vertical="center"/>
    </xf>
    <xf numFmtId="179" fontId="23" fillId="0" borderId="50" xfId="0" applyNumberFormat="1" applyFont="1" applyFill="1" applyBorder="1">
      <alignment vertical="center"/>
    </xf>
    <xf numFmtId="179" fontId="23" fillId="0" borderId="51" xfId="0" applyNumberFormat="1" applyFont="1" applyFill="1" applyBorder="1">
      <alignment vertical="center"/>
    </xf>
    <xf numFmtId="179" fontId="23" fillId="0" borderId="52" xfId="0" applyNumberFormat="1" applyFont="1" applyFill="1" applyBorder="1">
      <alignment vertical="center"/>
    </xf>
    <xf numFmtId="179" fontId="23" fillId="0" borderId="53" xfId="0" applyNumberFormat="1" applyFont="1" applyFill="1" applyBorder="1">
      <alignment vertical="center"/>
    </xf>
    <xf numFmtId="179" fontId="23" fillId="0" borderId="54" xfId="0" applyNumberFormat="1" applyFont="1" applyFill="1" applyBorder="1">
      <alignment vertical="center"/>
    </xf>
    <xf numFmtId="179" fontId="23" fillId="0" borderId="53" xfId="0" applyNumberFormat="1" applyFont="1" applyFill="1" applyBorder="1" applyAlignment="1">
      <alignment vertical="center"/>
    </xf>
    <xf numFmtId="179" fontId="23" fillId="0" borderId="54" xfId="0" applyNumberFormat="1" applyFont="1" applyFill="1" applyBorder="1" applyAlignment="1">
      <alignment vertical="center"/>
    </xf>
    <xf numFmtId="179" fontId="23" fillId="0" borderId="51" xfId="0" applyNumberFormat="1" applyFont="1" applyFill="1" applyBorder="1" applyAlignment="1">
      <alignment vertical="center"/>
    </xf>
    <xf numFmtId="179" fontId="23" fillId="0" borderId="52" xfId="0" applyNumberFormat="1" applyFont="1" applyFill="1" applyBorder="1" applyAlignment="1">
      <alignment vertical="center"/>
    </xf>
    <xf numFmtId="176" fontId="20" fillId="0" borderId="0" xfId="42" applyFont="1" applyFill="1" applyBorder="1" applyAlignment="1">
      <alignment vertical="top"/>
    </xf>
    <xf numFmtId="176" fontId="18" fillId="0" borderId="55" xfId="42" applyFont="1" applyFill="1" applyBorder="1">
      <alignment vertical="center"/>
    </xf>
    <xf numFmtId="179" fontId="23" fillId="0" borderId="50" xfId="0" applyNumberFormat="1" applyFont="1" applyFill="1" applyBorder="1" applyAlignment="1">
      <alignment vertical="center"/>
    </xf>
    <xf numFmtId="179" fontId="23" fillId="0" borderId="51" xfId="0" applyNumberFormat="1" applyFont="1" applyFill="1" applyBorder="1" applyAlignment="1">
      <alignment horizontal="right" vertical="center"/>
    </xf>
    <xf numFmtId="176" fontId="18" fillId="0" borderId="41" xfId="0" applyFont="1" applyFill="1" applyBorder="1" applyAlignment="1">
      <alignment horizontal="center" vertical="center"/>
    </xf>
    <xf numFmtId="176" fontId="18" fillId="25" borderId="10" xfId="0" applyFont="1" applyFill="1" applyBorder="1" applyAlignment="1">
      <alignment horizontal="center" vertical="center"/>
    </xf>
    <xf numFmtId="176" fontId="18" fillId="25" borderId="21" xfId="0" applyFont="1" applyFill="1" applyBorder="1" applyAlignment="1">
      <alignment horizontal="center" vertical="center"/>
    </xf>
    <xf numFmtId="176" fontId="18" fillId="0" borderId="17" xfId="0" applyFont="1" applyFill="1" applyBorder="1" applyAlignment="1">
      <alignment horizontal="center" vertical="center"/>
    </xf>
    <xf numFmtId="176" fontId="22" fillId="0" borderId="17" xfId="0" applyFont="1" applyFill="1" applyBorder="1" applyAlignment="1">
      <alignment horizontal="center" vertical="center" wrapText="1"/>
    </xf>
    <xf numFmtId="176" fontId="18" fillId="0" borderId="17" xfId="0" applyFont="1" applyFill="1" applyBorder="1">
      <alignment vertical="center"/>
    </xf>
    <xf numFmtId="176" fontId="18" fillId="0" borderId="27" xfId="0" applyFont="1" applyFill="1" applyBorder="1" applyAlignment="1">
      <alignment horizontal="center" vertical="center"/>
    </xf>
    <xf numFmtId="176" fontId="18" fillId="0" borderId="56" xfId="0" applyFont="1" applyFill="1" applyBorder="1" applyAlignment="1">
      <alignment horizontal="center" vertical="center"/>
    </xf>
    <xf numFmtId="176" fontId="18" fillId="0" borderId="56" xfId="0" applyFont="1" applyFill="1" applyBorder="1">
      <alignment vertical="center"/>
    </xf>
    <xf numFmtId="176" fontId="18" fillId="0" borderId="57" xfId="0" applyFont="1" applyFill="1" applyBorder="1">
      <alignment vertical="center"/>
    </xf>
    <xf numFmtId="176" fontId="20" fillId="0" borderId="0" xfId="0" applyFont="1">
      <alignment vertical="center"/>
    </xf>
    <xf numFmtId="176" fontId="18" fillId="25" borderId="58" xfId="0" applyFont="1" applyFill="1" applyBorder="1" applyAlignment="1">
      <alignment horizontal="center" vertical="center"/>
    </xf>
    <xf numFmtId="176" fontId="18" fillId="25" borderId="59" xfId="0" applyFont="1" applyFill="1" applyBorder="1" applyAlignment="1">
      <alignment horizontal="center" vertical="center"/>
    </xf>
    <xf numFmtId="176" fontId="18" fillId="25" borderId="61" xfId="0" applyFont="1" applyFill="1" applyBorder="1" applyAlignment="1">
      <alignment horizontal="center" vertical="center" wrapText="1"/>
    </xf>
    <xf numFmtId="176" fontId="18" fillId="0" borderId="62" xfId="0" applyFont="1" applyFill="1" applyBorder="1">
      <alignment vertical="center"/>
    </xf>
    <xf numFmtId="176" fontId="18" fillId="0" borderId="66" xfId="0" applyFont="1" applyFill="1" applyBorder="1" applyAlignment="1">
      <alignment horizontal="center" vertical="center"/>
    </xf>
    <xf numFmtId="176" fontId="18" fillId="0" borderId="42" xfId="0" applyFont="1" applyFill="1" applyBorder="1" applyAlignment="1">
      <alignment horizontal="center" vertical="center"/>
    </xf>
    <xf numFmtId="176" fontId="18" fillId="0" borderId="62" xfId="0" applyFont="1" applyFill="1" applyBorder="1" applyAlignment="1">
      <alignment horizontal="center" vertical="center"/>
    </xf>
    <xf numFmtId="176" fontId="23" fillId="25" borderId="68" xfId="0" applyFont="1" applyFill="1" applyBorder="1" applyAlignment="1">
      <alignment vertical="center"/>
    </xf>
    <xf numFmtId="176" fontId="23" fillId="25" borderId="60" xfId="0" applyFont="1" applyFill="1" applyBorder="1" applyAlignment="1">
      <alignment vertical="center"/>
    </xf>
    <xf numFmtId="176" fontId="23" fillId="25" borderId="69" xfId="0" applyFont="1" applyFill="1" applyBorder="1" applyAlignment="1">
      <alignment vertical="center"/>
    </xf>
    <xf numFmtId="176" fontId="23" fillId="25" borderId="70" xfId="0" applyFont="1" applyFill="1" applyBorder="1" applyAlignment="1">
      <alignment vertical="center"/>
    </xf>
    <xf numFmtId="176" fontId="23" fillId="25" borderId="31" xfId="0" applyFont="1" applyFill="1" applyBorder="1" applyAlignment="1">
      <alignment vertical="center"/>
    </xf>
    <xf numFmtId="176" fontId="23" fillId="25" borderId="0" xfId="0" applyFont="1" applyFill="1" applyBorder="1" applyAlignment="1">
      <alignment vertical="center"/>
    </xf>
    <xf numFmtId="176" fontId="23" fillId="25" borderId="71" xfId="0" applyFont="1" applyFill="1" applyBorder="1" applyAlignment="1">
      <alignment vertical="center"/>
    </xf>
    <xf numFmtId="176" fontId="23" fillId="25" borderId="35" xfId="0" applyFont="1" applyFill="1" applyBorder="1" applyAlignment="1">
      <alignment vertical="center"/>
    </xf>
    <xf numFmtId="176" fontId="23" fillId="25" borderId="72" xfId="0" applyFont="1" applyFill="1" applyBorder="1" applyAlignment="1">
      <alignment vertical="center"/>
    </xf>
    <xf numFmtId="177" fontId="23" fillId="25" borderId="32" xfId="0" applyNumberFormat="1" applyFont="1" applyFill="1" applyBorder="1" applyAlignment="1">
      <alignment vertical="center"/>
    </xf>
    <xf numFmtId="176" fontId="23" fillId="25" borderId="73" xfId="0" applyFont="1" applyFill="1" applyBorder="1" applyAlignment="1">
      <alignment vertical="center" shrinkToFit="1"/>
    </xf>
    <xf numFmtId="176" fontId="23" fillId="25" borderId="74" xfId="0" applyFont="1" applyFill="1" applyBorder="1" applyAlignment="1">
      <alignment vertical="center"/>
    </xf>
    <xf numFmtId="176" fontId="23" fillId="25" borderId="73" xfId="0" applyFont="1" applyFill="1" applyBorder="1" applyAlignment="1">
      <alignment vertical="center"/>
    </xf>
    <xf numFmtId="176" fontId="23" fillId="25" borderId="75" xfId="0" applyFont="1" applyFill="1" applyBorder="1" applyAlignment="1">
      <alignment vertical="center"/>
    </xf>
    <xf numFmtId="176" fontId="23" fillId="25" borderId="34" xfId="0" applyFont="1" applyFill="1" applyBorder="1" applyAlignment="1">
      <alignment vertical="center"/>
    </xf>
    <xf numFmtId="176" fontId="23" fillId="25" borderId="76" xfId="0" applyFont="1" applyFill="1" applyBorder="1" applyAlignment="1">
      <alignment vertical="center"/>
    </xf>
    <xf numFmtId="176" fontId="23" fillId="25" borderId="77" xfId="0" applyFont="1" applyFill="1" applyBorder="1" applyAlignment="1">
      <alignment vertical="center"/>
    </xf>
    <xf numFmtId="176" fontId="23" fillId="25" borderId="78" xfId="0" applyFont="1" applyFill="1" applyBorder="1" applyAlignment="1">
      <alignment vertical="center"/>
    </xf>
    <xf numFmtId="176" fontId="23" fillId="25" borderId="79" xfId="0" applyFont="1" applyFill="1" applyBorder="1" applyAlignment="1">
      <alignment vertical="center"/>
    </xf>
    <xf numFmtId="176" fontId="23" fillId="25" borderId="80" xfId="0" applyFont="1" applyFill="1" applyBorder="1" applyAlignment="1">
      <alignment vertical="center" shrinkToFit="1"/>
    </xf>
    <xf numFmtId="176" fontId="23" fillId="25" borderId="81" xfId="0" applyFont="1" applyFill="1" applyBorder="1" applyAlignment="1">
      <alignment vertical="center"/>
    </xf>
    <xf numFmtId="176" fontId="23" fillId="25" borderId="80" xfId="0" applyFont="1" applyFill="1" applyBorder="1" applyAlignment="1">
      <alignment vertical="center"/>
    </xf>
    <xf numFmtId="176" fontId="23" fillId="25" borderId="82" xfId="0" applyFont="1" applyFill="1" applyBorder="1" applyAlignment="1">
      <alignment vertical="center"/>
    </xf>
    <xf numFmtId="176" fontId="23" fillId="25" borderId="48" xfId="0" applyFont="1" applyFill="1" applyBorder="1" applyAlignment="1">
      <alignment horizontal="center" vertical="center"/>
    </xf>
    <xf numFmtId="176" fontId="23" fillId="25" borderId="53" xfId="0" applyFont="1" applyFill="1" applyBorder="1" applyAlignment="1">
      <alignment horizontal="center" vertical="center"/>
    </xf>
    <xf numFmtId="176" fontId="18" fillId="25" borderId="53" xfId="0" applyFont="1" applyFill="1" applyBorder="1" applyAlignment="1">
      <alignment horizontal="center" vertical="center" wrapText="1" shrinkToFit="1"/>
    </xf>
    <xf numFmtId="179" fontId="23" fillId="25" borderId="53" xfId="0" applyNumberFormat="1" applyFont="1" applyFill="1" applyBorder="1" applyAlignment="1">
      <alignment horizontal="center" vertical="center"/>
    </xf>
    <xf numFmtId="179" fontId="23" fillId="25" borderId="53" xfId="0" applyNumberFormat="1" applyFont="1" applyFill="1" applyBorder="1" applyAlignment="1">
      <alignment horizontal="center" vertical="center" wrapText="1"/>
    </xf>
    <xf numFmtId="179" fontId="23" fillId="25" borderId="83" xfId="0" applyNumberFormat="1" applyFont="1" applyFill="1" applyBorder="1" applyAlignment="1">
      <alignment horizontal="center" vertical="center"/>
    </xf>
    <xf numFmtId="179" fontId="23" fillId="0" borderId="84" xfId="0" applyNumberFormat="1" applyFont="1" applyFill="1" applyBorder="1">
      <alignment vertical="center"/>
    </xf>
    <xf numFmtId="179" fontId="23" fillId="0" borderId="76" xfId="0" applyNumberFormat="1" applyFont="1" applyFill="1" applyBorder="1">
      <alignment vertical="center"/>
    </xf>
    <xf numFmtId="179" fontId="23" fillId="0" borderId="85" xfId="0" applyNumberFormat="1" applyFont="1" applyFill="1" applyBorder="1">
      <alignment vertical="center"/>
    </xf>
    <xf numFmtId="179" fontId="23" fillId="25" borderId="30" xfId="0" applyNumberFormat="1" applyFont="1" applyFill="1" applyBorder="1" applyAlignment="1">
      <alignment horizontal="center" vertical="center"/>
    </xf>
    <xf numFmtId="179" fontId="23" fillId="0" borderId="87" xfId="0" applyNumberFormat="1" applyFont="1" applyFill="1" applyBorder="1">
      <alignment vertical="center"/>
    </xf>
    <xf numFmtId="179" fontId="23" fillId="0" borderId="88" xfId="0" applyNumberFormat="1" applyFont="1" applyFill="1" applyBorder="1">
      <alignment vertical="center"/>
    </xf>
    <xf numFmtId="179" fontId="23" fillId="0" borderId="89" xfId="0" applyNumberFormat="1" applyFont="1" applyFill="1" applyBorder="1">
      <alignment vertical="center"/>
    </xf>
    <xf numFmtId="179" fontId="23" fillId="0" borderId="89" xfId="0" applyNumberFormat="1" applyFont="1" applyFill="1" applyBorder="1" applyAlignment="1">
      <alignment vertical="center" shrinkToFit="1"/>
    </xf>
    <xf numFmtId="179" fontId="23" fillId="0" borderId="30" xfId="0" applyNumberFormat="1" applyFont="1" applyFill="1" applyBorder="1">
      <alignment vertical="center"/>
    </xf>
    <xf numFmtId="179" fontId="23" fillId="0" borderId="90" xfId="0" applyNumberFormat="1" applyFont="1" applyFill="1" applyBorder="1" applyAlignment="1">
      <alignment vertical="center"/>
    </xf>
    <xf numFmtId="179" fontId="23" fillId="0" borderId="88" xfId="0" applyNumberFormat="1" applyFont="1" applyFill="1" applyBorder="1" applyAlignment="1">
      <alignment vertical="center"/>
    </xf>
    <xf numFmtId="179" fontId="23" fillId="0" borderId="89" xfId="0" applyNumberFormat="1" applyFont="1" applyFill="1" applyBorder="1" applyAlignment="1">
      <alignment vertical="center"/>
    </xf>
    <xf numFmtId="176" fontId="18" fillId="0" borderId="99" xfId="42" applyFont="1" applyFill="1" applyBorder="1">
      <alignment vertical="center"/>
    </xf>
    <xf numFmtId="176" fontId="18" fillId="0" borderId="100" xfId="42" applyFont="1" applyFill="1" applyBorder="1">
      <alignment vertical="center"/>
    </xf>
    <xf numFmtId="0" fontId="18" fillId="0" borderId="101" xfId="42" applyNumberFormat="1" applyFont="1" applyFill="1" applyBorder="1" applyAlignment="1">
      <alignment vertical="center"/>
    </xf>
    <xf numFmtId="176" fontId="18" fillId="0" borderId="101" xfId="42" applyFont="1" applyFill="1" applyBorder="1" applyAlignment="1">
      <alignment vertical="center"/>
    </xf>
    <xf numFmtId="0" fontId="18" fillId="0" borderId="101" xfId="42" applyNumberFormat="1" applyFont="1" applyFill="1" applyBorder="1" applyAlignment="1">
      <alignment vertical="center" wrapText="1"/>
    </xf>
    <xf numFmtId="177" fontId="18" fillId="0" borderId="101" xfId="42" applyNumberFormat="1" applyFont="1" applyFill="1" applyBorder="1" applyAlignment="1">
      <alignment vertical="center" wrapText="1"/>
    </xf>
    <xf numFmtId="0" fontId="18" fillId="0" borderId="102" xfId="42" applyNumberFormat="1" applyFont="1" applyFill="1" applyBorder="1" applyAlignment="1">
      <alignment vertical="center"/>
    </xf>
    <xf numFmtId="176" fontId="18" fillId="0" borderId="102" xfId="42" applyFont="1" applyFill="1" applyBorder="1" applyAlignment="1">
      <alignment vertical="center"/>
    </xf>
    <xf numFmtId="0" fontId="18" fillId="0" borderId="102" xfId="42" applyNumberFormat="1" applyFont="1" applyFill="1" applyBorder="1" applyAlignment="1">
      <alignment vertical="center" wrapText="1"/>
    </xf>
    <xf numFmtId="177" fontId="18" fillId="0" borderId="102" xfId="42" applyNumberFormat="1" applyFont="1" applyFill="1" applyBorder="1" applyAlignment="1">
      <alignment vertical="center" wrapText="1"/>
    </xf>
    <xf numFmtId="176" fontId="18" fillId="0" borderId="103" xfId="42" applyFont="1" applyFill="1" applyBorder="1">
      <alignment vertical="center"/>
    </xf>
    <xf numFmtId="176" fontId="18" fillId="0" borderId="104" xfId="42" applyFont="1" applyFill="1" applyBorder="1">
      <alignment vertical="center"/>
    </xf>
    <xf numFmtId="176" fontId="18" fillId="0" borderId="105" xfId="42" applyFont="1" applyFill="1" applyBorder="1">
      <alignment vertical="center"/>
    </xf>
    <xf numFmtId="0" fontId="18" fillId="0" borderId="43" xfId="42" applyNumberFormat="1" applyFont="1" applyFill="1" applyBorder="1" applyAlignment="1">
      <alignment horizontal="center" vertical="center"/>
    </xf>
    <xf numFmtId="0" fontId="18" fillId="0" borderId="101" xfId="42" applyNumberFormat="1" applyFont="1" applyFill="1" applyBorder="1" applyAlignment="1">
      <alignment horizontal="center" vertical="center"/>
    </xf>
    <xf numFmtId="176" fontId="18" fillId="0" borderId="118" xfId="42" applyFont="1" applyFill="1" applyBorder="1" applyAlignment="1">
      <alignment vertical="center"/>
    </xf>
    <xf numFmtId="176" fontId="18" fillId="0" borderId="119" xfId="42" applyFont="1" applyFill="1" applyBorder="1">
      <alignment vertical="center"/>
    </xf>
    <xf numFmtId="176" fontId="23" fillId="25" borderId="17" xfId="0" applyFont="1" applyFill="1" applyBorder="1" applyAlignment="1">
      <alignment horizontal="center" vertical="center"/>
    </xf>
    <xf numFmtId="176" fontId="23" fillId="25" borderId="58" xfId="0" applyFont="1" applyFill="1" applyBorder="1" applyAlignment="1">
      <alignment horizontal="center" vertical="center"/>
    </xf>
    <xf numFmtId="176" fontId="23" fillId="25" borderId="21" xfId="0" applyFont="1" applyFill="1" applyBorder="1" applyAlignment="1">
      <alignment horizontal="center" vertical="center"/>
    </xf>
    <xf numFmtId="176" fontId="23" fillId="25" borderId="22" xfId="0" applyFont="1" applyFill="1" applyBorder="1" applyAlignment="1">
      <alignment horizontal="center" vertical="center"/>
    </xf>
    <xf numFmtId="176" fontId="23" fillId="0" borderId="17" xfId="0" applyFont="1" applyFill="1" applyBorder="1">
      <alignment vertical="center"/>
    </xf>
    <xf numFmtId="176" fontId="23" fillId="0" borderId="17" xfId="0" applyFont="1" applyFill="1" applyBorder="1" applyAlignment="1">
      <alignment vertical="center"/>
    </xf>
    <xf numFmtId="176" fontId="23" fillId="0" borderId="27" xfId="0" applyFont="1" applyFill="1" applyBorder="1" applyAlignment="1">
      <alignment vertical="center"/>
    </xf>
    <xf numFmtId="176" fontId="23" fillId="0" borderId="56" xfId="0" applyFont="1" applyFill="1" applyBorder="1">
      <alignment vertical="center"/>
    </xf>
    <xf numFmtId="176" fontId="23" fillId="0" borderId="56" xfId="0" applyFont="1" applyFill="1" applyBorder="1" applyAlignment="1">
      <alignment vertical="center"/>
    </xf>
    <xf numFmtId="176" fontId="23" fillId="0" borderId="57" xfId="0" applyFont="1" applyFill="1" applyBorder="1" applyAlignment="1">
      <alignment vertical="center"/>
    </xf>
    <xf numFmtId="176" fontId="23" fillId="0" borderId="0" xfId="0" applyFont="1" applyFill="1" applyAlignment="1">
      <alignment horizontal="right" vertical="center"/>
    </xf>
    <xf numFmtId="176" fontId="18" fillId="25" borderId="10" xfId="0" applyFont="1" applyFill="1" applyBorder="1" applyAlignment="1">
      <alignment horizontal="center" vertical="center"/>
    </xf>
    <xf numFmtId="176" fontId="23" fillId="0" borderId="0" xfId="0" applyFont="1" applyFill="1" applyBorder="1" applyAlignment="1">
      <alignment horizontal="right" vertical="center"/>
    </xf>
    <xf numFmtId="176" fontId="22" fillId="0" borderId="11" xfId="0" applyFont="1" applyFill="1" applyBorder="1" applyAlignment="1">
      <alignment horizontal="center" vertical="center" wrapText="1"/>
    </xf>
    <xf numFmtId="177" fontId="18" fillId="0" borderId="11" xfId="33" applyFont="1" applyFill="1" applyBorder="1" applyAlignment="1" applyProtection="1">
      <alignment vertical="center"/>
    </xf>
    <xf numFmtId="176" fontId="22" fillId="0" borderId="11" xfId="0" applyFont="1" applyFill="1" applyBorder="1" applyAlignment="1">
      <alignment vertical="center" wrapText="1"/>
    </xf>
    <xf numFmtId="176" fontId="21" fillId="0" borderId="19" xfId="0" applyFont="1" applyFill="1" applyBorder="1" applyAlignment="1">
      <alignment vertical="center" wrapText="1"/>
    </xf>
    <xf numFmtId="176" fontId="18" fillId="0" borderId="126" xfId="0" applyFont="1" applyFill="1" applyBorder="1">
      <alignment vertical="center"/>
    </xf>
    <xf numFmtId="38" fontId="18" fillId="0" borderId="127" xfId="33" applyNumberFormat="1" applyFont="1" applyFill="1" applyBorder="1" applyAlignment="1" applyProtection="1">
      <alignment vertical="center"/>
    </xf>
    <xf numFmtId="180" fontId="18" fillId="0" borderId="127" xfId="0" applyNumberFormat="1" applyFont="1" applyFill="1" applyBorder="1" applyAlignment="1">
      <alignment horizontal="center" vertical="center"/>
    </xf>
    <xf numFmtId="176" fontId="18" fillId="0" borderId="127" xfId="0" applyFont="1" applyFill="1" applyBorder="1">
      <alignment vertical="center"/>
    </xf>
    <xf numFmtId="176" fontId="18" fillId="0" borderId="128" xfId="0" applyFont="1" applyFill="1" applyBorder="1">
      <alignment vertical="center"/>
    </xf>
    <xf numFmtId="176" fontId="18" fillId="0" borderId="50" xfId="0" applyFont="1" applyFill="1" applyBorder="1">
      <alignment vertical="center"/>
    </xf>
    <xf numFmtId="38" fontId="18" fillId="0" borderId="51" xfId="33" applyNumberFormat="1" applyFont="1" applyFill="1" applyBorder="1" applyAlignment="1" applyProtection="1">
      <alignment vertical="center"/>
    </xf>
    <xf numFmtId="180" fontId="18" fillId="0" borderId="51" xfId="0" applyNumberFormat="1" applyFont="1" applyFill="1" applyBorder="1" applyAlignment="1">
      <alignment horizontal="center" vertical="center"/>
    </xf>
    <xf numFmtId="176" fontId="18" fillId="0" borderId="51" xfId="0" applyFont="1" applyFill="1" applyBorder="1">
      <alignment vertical="center"/>
    </xf>
    <xf numFmtId="176" fontId="18" fillId="0" borderId="129" xfId="0" applyFont="1" applyFill="1" applyBorder="1">
      <alignment vertical="center"/>
    </xf>
    <xf numFmtId="176" fontId="18" fillId="0" borderId="130" xfId="0" applyFont="1" applyFill="1" applyBorder="1">
      <alignment vertical="center"/>
    </xf>
    <xf numFmtId="38" fontId="18" fillId="0" borderId="131" xfId="33" applyNumberFormat="1" applyFont="1" applyFill="1" applyBorder="1" applyAlignment="1" applyProtection="1">
      <alignment vertical="center"/>
    </xf>
    <xf numFmtId="180" fontId="18" fillId="0" borderId="131" xfId="0" applyNumberFormat="1" applyFont="1" applyFill="1" applyBorder="1" applyAlignment="1">
      <alignment horizontal="center" vertical="center"/>
    </xf>
    <xf numFmtId="176" fontId="18" fillId="0" borderId="131" xfId="0" applyFont="1" applyFill="1" applyBorder="1">
      <alignment vertical="center"/>
    </xf>
    <xf numFmtId="176" fontId="18" fillId="0" borderId="132" xfId="0" applyFont="1" applyFill="1" applyBorder="1">
      <alignment vertical="center"/>
    </xf>
    <xf numFmtId="179" fontId="23" fillId="0" borderId="83" xfId="0" applyNumberFormat="1" applyFont="1" applyFill="1" applyBorder="1" applyAlignment="1">
      <alignment vertical="center"/>
    </xf>
    <xf numFmtId="179" fontId="23" fillId="0" borderId="86" xfId="0" applyNumberFormat="1" applyFont="1" applyFill="1" applyBorder="1" applyAlignment="1">
      <alignment vertical="center"/>
    </xf>
    <xf numFmtId="179" fontId="23" fillId="0" borderId="76" xfId="0" applyNumberFormat="1" applyFont="1" applyFill="1" applyBorder="1" applyAlignment="1">
      <alignment vertical="center"/>
    </xf>
    <xf numFmtId="176" fontId="23" fillId="0" borderId="10" xfId="0" applyFont="1" applyFill="1" applyBorder="1" applyAlignment="1">
      <alignment horizontal="right" vertical="center"/>
    </xf>
    <xf numFmtId="176" fontId="23" fillId="0" borderId="41" xfId="0" applyFont="1" applyFill="1" applyBorder="1" applyAlignment="1">
      <alignment horizontal="center" vertical="center"/>
    </xf>
    <xf numFmtId="176" fontId="23" fillId="0" borderId="42" xfId="0" applyFont="1" applyFill="1" applyBorder="1" applyAlignment="1">
      <alignment horizontal="center" vertical="center"/>
    </xf>
    <xf numFmtId="49" fontId="23" fillId="0" borderId="62" xfId="0" applyNumberFormat="1" applyFont="1" applyFill="1" applyBorder="1">
      <alignment vertical="center"/>
    </xf>
    <xf numFmtId="176" fontId="23" fillId="25" borderId="15" xfId="0" applyFont="1" applyFill="1" applyBorder="1" applyAlignment="1">
      <alignment horizontal="center" vertical="center"/>
    </xf>
    <xf numFmtId="176" fontId="23" fillId="25" borderId="16" xfId="0" applyFont="1" applyFill="1" applyBorder="1" applyAlignment="1">
      <alignment horizontal="center" vertical="center"/>
    </xf>
    <xf numFmtId="176" fontId="23" fillId="25" borderId="16" xfId="0" applyFont="1" applyFill="1" applyBorder="1" applyAlignment="1">
      <alignment horizontal="center" vertical="center" wrapText="1"/>
    </xf>
    <xf numFmtId="176" fontId="23" fillId="25" borderId="28" xfId="0" applyFont="1" applyFill="1" applyBorder="1" applyAlignment="1">
      <alignment horizontal="center" vertical="center"/>
    </xf>
    <xf numFmtId="176" fontId="23" fillId="26" borderId="138" xfId="0" applyFont="1" applyFill="1" applyBorder="1" applyAlignment="1">
      <alignment horizontal="center" vertical="center"/>
    </xf>
    <xf numFmtId="176" fontId="23" fillId="25" borderId="63" xfId="0" applyFont="1" applyFill="1" applyBorder="1" applyAlignment="1">
      <alignment horizontal="center" vertical="center"/>
    </xf>
    <xf numFmtId="176" fontId="23" fillId="25" borderId="64" xfId="0" applyFont="1" applyFill="1" applyBorder="1" applyAlignment="1">
      <alignment horizontal="center" vertical="center"/>
    </xf>
    <xf numFmtId="176" fontId="18" fillId="25" borderId="64" xfId="0" applyFont="1" applyFill="1" applyBorder="1" applyAlignment="1">
      <alignment horizontal="center" vertical="center" wrapText="1" shrinkToFit="1"/>
    </xf>
    <xf numFmtId="179" fontId="23" fillId="25" borderId="64" xfId="0" applyNumberFormat="1" applyFont="1" applyFill="1" applyBorder="1" applyAlignment="1">
      <alignment horizontal="center" vertical="center"/>
    </xf>
    <xf numFmtId="179" fontId="23" fillId="25" borderId="64" xfId="0" applyNumberFormat="1" applyFont="1" applyFill="1" applyBorder="1" applyAlignment="1">
      <alignment horizontal="center" vertical="center" wrapText="1"/>
    </xf>
    <xf numFmtId="179" fontId="23" fillId="25" borderId="65" xfId="0" applyNumberFormat="1" applyFont="1" applyFill="1" applyBorder="1" applyAlignment="1">
      <alignment horizontal="center" vertical="center"/>
    </xf>
    <xf numFmtId="176" fontId="23" fillId="25" borderId="67" xfId="0" applyFont="1" applyFill="1" applyBorder="1" applyAlignment="1">
      <alignment horizontal="center" vertical="center"/>
    </xf>
    <xf numFmtId="176" fontId="23" fillId="25" borderId="30" xfId="0" applyFont="1" applyFill="1" applyBorder="1" applyAlignment="1">
      <alignment horizontal="center" vertical="center"/>
    </xf>
    <xf numFmtId="176" fontId="18" fillId="0" borderId="106" xfId="42" applyFont="1" applyFill="1" applyBorder="1">
      <alignment vertical="center"/>
    </xf>
    <xf numFmtId="176" fontId="18" fillId="0" borderId="107" xfId="42" applyFont="1" applyFill="1" applyBorder="1">
      <alignment vertical="center"/>
    </xf>
    <xf numFmtId="176" fontId="22" fillId="0" borderId="106" xfId="42" applyFont="1" applyFill="1" applyBorder="1" applyAlignment="1">
      <alignment horizontal="center" vertical="center"/>
    </xf>
    <xf numFmtId="176" fontId="23" fillId="0" borderId="40" xfId="0" applyFont="1" applyFill="1" applyBorder="1" applyAlignment="1">
      <alignment horizontal="center" vertical="center"/>
    </xf>
    <xf numFmtId="38" fontId="18" fillId="0" borderId="56" xfId="33" applyNumberFormat="1" applyFont="1" applyFill="1" applyBorder="1" applyAlignment="1" applyProtection="1">
      <alignment vertical="center"/>
    </xf>
    <xf numFmtId="49" fontId="18" fillId="0" borderId="56" xfId="0" applyNumberFormat="1" applyFont="1" applyFill="1" applyBorder="1" applyAlignment="1">
      <alignment horizontal="center" vertical="center"/>
    </xf>
    <xf numFmtId="176" fontId="28" fillId="0" borderId="51" xfId="0" applyFont="1" applyFill="1" applyBorder="1">
      <alignment vertical="center"/>
    </xf>
    <xf numFmtId="181" fontId="18" fillId="0" borderId="0" xfId="0" applyNumberFormat="1" applyFont="1" applyFill="1">
      <alignment vertical="center"/>
    </xf>
    <xf numFmtId="178" fontId="18" fillId="0" borderId="10" xfId="0" applyNumberFormat="1" applyFont="1" applyFill="1" applyBorder="1">
      <alignment vertical="center"/>
    </xf>
    <xf numFmtId="178" fontId="18" fillId="0" borderId="20" xfId="0" applyNumberFormat="1" applyFont="1" applyFill="1" applyBorder="1">
      <alignment vertical="center"/>
    </xf>
    <xf numFmtId="178" fontId="18" fillId="0" borderId="13" xfId="0" applyNumberFormat="1" applyFont="1" applyFill="1" applyBorder="1">
      <alignment vertical="center"/>
    </xf>
    <xf numFmtId="178" fontId="18" fillId="0" borderId="24" xfId="0" applyNumberFormat="1" applyFont="1" applyFill="1" applyBorder="1">
      <alignment vertical="center"/>
    </xf>
    <xf numFmtId="178" fontId="18" fillId="0" borderId="17" xfId="0" applyNumberFormat="1" applyFont="1" applyFill="1" applyBorder="1">
      <alignment vertical="center"/>
    </xf>
    <xf numFmtId="178" fontId="18" fillId="0" borderId="27" xfId="0" applyNumberFormat="1" applyFont="1" applyFill="1" applyBorder="1">
      <alignment vertical="center"/>
    </xf>
    <xf numFmtId="178" fontId="18" fillId="0" borderId="56" xfId="0" applyNumberFormat="1" applyFont="1" applyFill="1" applyBorder="1">
      <alignment vertical="center"/>
    </xf>
    <xf numFmtId="178" fontId="18" fillId="0" borderId="57" xfId="0" applyNumberFormat="1" applyFont="1" applyFill="1" applyBorder="1">
      <alignment vertical="center"/>
    </xf>
    <xf numFmtId="176" fontId="18" fillId="0" borderId="118" xfId="42" applyNumberFormat="1" applyFont="1" applyFill="1" applyBorder="1" applyAlignment="1">
      <alignment vertical="center"/>
    </xf>
    <xf numFmtId="176" fontId="28" fillId="0" borderId="15" xfId="42" applyFont="1" applyFill="1" applyBorder="1">
      <alignment vertical="center"/>
    </xf>
    <xf numFmtId="176" fontId="28" fillId="0" borderId="99" xfId="42" applyFont="1" applyFill="1" applyBorder="1">
      <alignment vertical="center"/>
    </xf>
    <xf numFmtId="176" fontId="28" fillId="0" borderId="16" xfId="42" applyFont="1" applyFill="1" applyBorder="1">
      <alignment vertical="center"/>
    </xf>
    <xf numFmtId="176" fontId="28" fillId="0" borderId="100" xfId="42" applyFont="1" applyFill="1" applyBorder="1">
      <alignment vertical="center"/>
    </xf>
    <xf numFmtId="176" fontId="18" fillId="0" borderId="140" xfId="42" applyFont="1" applyFill="1" applyBorder="1">
      <alignment vertical="center"/>
    </xf>
    <xf numFmtId="176" fontId="18" fillId="0" borderId="141" xfId="42" applyFont="1" applyFill="1" applyBorder="1">
      <alignment vertical="center"/>
    </xf>
    <xf numFmtId="176" fontId="18" fillId="25" borderId="21" xfId="0" applyFont="1" applyFill="1" applyBorder="1" applyAlignment="1">
      <alignment horizontal="center" vertical="center"/>
    </xf>
    <xf numFmtId="176" fontId="18" fillId="25" borderId="91" xfId="0" applyFont="1" applyFill="1" applyBorder="1" applyAlignment="1">
      <alignment horizontal="center" vertical="center" wrapText="1"/>
    </xf>
    <xf numFmtId="176" fontId="18" fillId="25" borderId="13" xfId="0" applyFont="1" applyFill="1" applyBorder="1" applyAlignment="1">
      <alignment horizontal="center" vertical="center"/>
    </xf>
    <xf numFmtId="176" fontId="18" fillId="25" borderId="120" xfId="0" applyFont="1" applyFill="1" applyBorder="1" applyAlignment="1">
      <alignment vertical="center" wrapText="1"/>
    </xf>
    <xf numFmtId="176" fontId="18" fillId="25" borderId="121" xfId="0" applyFont="1" applyFill="1" applyBorder="1" applyAlignment="1">
      <alignment vertical="center"/>
    </xf>
    <xf numFmtId="176" fontId="18" fillId="25" borderId="122" xfId="0" applyFont="1" applyFill="1" applyBorder="1" applyAlignment="1">
      <alignment vertical="center"/>
    </xf>
    <xf numFmtId="176" fontId="18" fillId="25" borderId="92" xfId="0" applyFont="1" applyFill="1" applyBorder="1" applyAlignment="1">
      <alignment horizontal="center" vertical="center" wrapText="1"/>
    </xf>
    <xf numFmtId="176" fontId="18" fillId="25" borderId="91" xfId="0" applyFont="1" applyFill="1" applyBorder="1" applyAlignment="1">
      <alignment vertical="center" textRotation="255"/>
    </xf>
    <xf numFmtId="176" fontId="18" fillId="25" borderId="26" xfId="0" applyFont="1" applyFill="1" applyBorder="1" applyAlignment="1">
      <alignment horizontal="center" vertical="center" wrapText="1"/>
    </xf>
    <xf numFmtId="176" fontId="18" fillId="25" borderId="139" xfId="0" applyFont="1" applyFill="1" applyBorder="1" applyAlignment="1">
      <alignment horizontal="center" vertical="center"/>
    </xf>
    <xf numFmtId="176" fontId="18" fillId="25" borderId="58" xfId="0" applyFont="1" applyFill="1" applyBorder="1" applyAlignment="1">
      <alignment horizontal="center" vertical="center"/>
    </xf>
    <xf numFmtId="176" fontId="18" fillId="25" borderId="93" xfId="0" applyFont="1" applyFill="1" applyBorder="1" applyAlignment="1">
      <alignment horizontal="center" vertical="center" wrapText="1"/>
    </xf>
    <xf numFmtId="176" fontId="18" fillId="25" borderId="10" xfId="0" applyFont="1" applyFill="1" applyBorder="1" applyAlignment="1">
      <alignment horizontal="center" vertical="center"/>
    </xf>
    <xf numFmtId="176" fontId="18" fillId="25" borderId="91" xfId="0" applyFont="1" applyFill="1" applyBorder="1" applyAlignment="1">
      <alignment horizontal="center" vertical="center"/>
    </xf>
    <xf numFmtId="176" fontId="18" fillId="25" borderId="26" xfId="0" applyFont="1" applyFill="1" applyBorder="1" applyAlignment="1">
      <alignment vertical="center" textRotation="255"/>
    </xf>
    <xf numFmtId="176" fontId="18" fillId="25" borderId="39" xfId="0" applyFont="1" applyFill="1" applyBorder="1" applyAlignment="1">
      <alignment horizontal="center" vertical="center" wrapText="1"/>
    </xf>
    <xf numFmtId="176" fontId="18" fillId="25" borderId="26" xfId="0" applyFont="1" applyFill="1" applyBorder="1" applyAlignment="1">
      <alignment horizontal="center" vertical="center"/>
    </xf>
    <xf numFmtId="176" fontId="18" fillId="25" borderId="40" xfId="0" applyFont="1" applyFill="1" applyBorder="1" applyAlignment="1">
      <alignment horizontal="center" vertical="center"/>
    </xf>
    <xf numFmtId="176" fontId="18" fillId="25" borderId="21" xfId="0" applyFont="1" applyFill="1" applyBorder="1" applyAlignment="1">
      <alignment horizontal="center" vertical="center" wrapText="1"/>
    </xf>
    <xf numFmtId="176" fontId="18" fillId="25" borderId="94" xfId="0" applyFont="1" applyFill="1" applyBorder="1" applyAlignment="1">
      <alignment horizontal="center" vertical="center"/>
    </xf>
    <xf numFmtId="176" fontId="18" fillId="25" borderId="29" xfId="0" applyFont="1" applyFill="1" applyBorder="1" applyAlignment="1">
      <alignment vertical="center" textRotation="255"/>
    </xf>
    <xf numFmtId="176" fontId="18" fillId="25" borderId="11" xfId="0" applyFont="1" applyFill="1" applyBorder="1" applyAlignment="1">
      <alignment horizontal="center" vertical="center"/>
    </xf>
    <xf numFmtId="176" fontId="18" fillId="25" borderId="41" xfId="0" applyFont="1" applyFill="1" applyBorder="1" applyAlignment="1">
      <alignment horizontal="center" vertical="center"/>
    </xf>
    <xf numFmtId="176" fontId="18" fillId="25" borderId="14" xfId="0" applyFont="1" applyFill="1" applyBorder="1" applyAlignment="1">
      <alignment horizontal="center" vertical="center"/>
    </xf>
    <xf numFmtId="176" fontId="18" fillId="25" borderId="95" xfId="0" applyFont="1" applyFill="1" applyBorder="1" applyAlignment="1">
      <alignment horizontal="center" vertical="center"/>
    </xf>
    <xf numFmtId="176" fontId="23" fillId="0" borderId="0" xfId="0" applyFont="1" applyFill="1" applyBorder="1" applyAlignment="1">
      <alignment horizontal="right" vertical="center"/>
    </xf>
    <xf numFmtId="176" fontId="23" fillId="25" borderId="96" xfId="0" applyFont="1" applyFill="1" applyBorder="1" applyAlignment="1">
      <alignment vertical="center" wrapText="1"/>
    </xf>
    <xf numFmtId="176" fontId="23" fillId="25" borderId="97" xfId="0" applyFont="1" applyFill="1" applyBorder="1" applyAlignment="1">
      <alignment vertical="center" wrapText="1"/>
    </xf>
    <xf numFmtId="176" fontId="23" fillId="25" borderId="98" xfId="0" applyFont="1" applyFill="1" applyBorder="1" applyAlignment="1">
      <alignment vertical="center" wrapText="1"/>
    </xf>
    <xf numFmtId="176" fontId="23" fillId="25" borderId="24" xfId="0" applyFont="1" applyFill="1" applyBorder="1" applyAlignment="1">
      <alignment horizontal="center" vertical="center" wrapText="1"/>
    </xf>
    <xf numFmtId="176" fontId="23" fillId="25" borderId="135" xfId="0" applyFont="1" applyFill="1" applyBorder="1" applyAlignment="1">
      <alignment vertical="center" wrapText="1"/>
    </xf>
    <xf numFmtId="176" fontId="23" fillId="25" borderId="136" xfId="0" applyFont="1" applyFill="1" applyBorder="1" applyAlignment="1">
      <alignment vertical="center"/>
    </xf>
    <xf numFmtId="176" fontId="23" fillId="25" borderId="137" xfId="0" applyFont="1" applyFill="1" applyBorder="1" applyAlignment="1">
      <alignment vertical="center"/>
    </xf>
    <xf numFmtId="176" fontId="23" fillId="25" borderId="92" xfId="0" applyFont="1" applyFill="1" applyBorder="1" applyAlignment="1">
      <alignment horizontal="center" vertical="center" wrapText="1"/>
    </xf>
    <xf numFmtId="176" fontId="23" fillId="25" borderId="91" xfId="0" applyFont="1" applyFill="1" applyBorder="1" applyAlignment="1">
      <alignment horizontal="center" vertical="center" wrapText="1"/>
    </xf>
    <xf numFmtId="176" fontId="23" fillId="25" borderId="13" xfId="0" applyFont="1" applyFill="1" applyBorder="1" applyAlignment="1">
      <alignment horizontal="center" vertical="center"/>
    </xf>
    <xf numFmtId="176" fontId="23" fillId="25" borderId="26" xfId="0" applyFont="1" applyFill="1" applyBorder="1" applyAlignment="1">
      <alignment horizontal="center" vertical="center"/>
    </xf>
    <xf numFmtId="176" fontId="25" fillId="25" borderId="26" xfId="0" applyFont="1" applyFill="1" applyBorder="1" applyAlignment="1">
      <alignment horizontal="center" vertical="center" wrapText="1"/>
    </xf>
    <xf numFmtId="176" fontId="23" fillId="25" borderId="112" xfId="42" applyFont="1" applyFill="1" applyBorder="1" applyAlignment="1">
      <alignment horizontal="center" vertical="center"/>
    </xf>
    <xf numFmtId="176" fontId="23" fillId="25" borderId="113" xfId="42" applyFont="1" applyFill="1" applyBorder="1" applyAlignment="1">
      <alignment horizontal="center" vertical="center"/>
    </xf>
    <xf numFmtId="176" fontId="23" fillId="25" borderId="114" xfId="42" applyFont="1" applyFill="1" applyBorder="1" applyAlignment="1">
      <alignment horizontal="center" vertical="center"/>
    </xf>
    <xf numFmtId="176" fontId="23" fillId="25" borderId="134" xfId="42" applyFont="1" applyFill="1" applyBorder="1" applyAlignment="1">
      <alignment horizontal="center" vertical="center"/>
    </xf>
    <xf numFmtId="176" fontId="23" fillId="25" borderId="112" xfId="42" applyFont="1" applyFill="1" applyBorder="1" applyAlignment="1">
      <alignment horizontal="center" vertical="center" wrapText="1"/>
    </xf>
    <xf numFmtId="176" fontId="23" fillId="25" borderId="113" xfId="42" applyFont="1" applyFill="1" applyBorder="1" applyAlignment="1">
      <alignment horizontal="center" vertical="center" wrapText="1"/>
    </xf>
    <xf numFmtId="176" fontId="23" fillId="25" borderId="114" xfId="42" applyFont="1" applyFill="1" applyBorder="1" applyAlignment="1">
      <alignment horizontal="center" vertical="center" wrapText="1"/>
    </xf>
    <xf numFmtId="176" fontId="23" fillId="25" borderId="117" xfId="42" applyFont="1" applyFill="1" applyBorder="1" applyAlignment="1">
      <alignment horizontal="center" vertical="center"/>
    </xf>
    <xf numFmtId="176" fontId="23" fillId="25" borderId="115" xfId="42" applyFont="1" applyFill="1" applyBorder="1" applyAlignment="1">
      <alignment horizontal="center" vertical="center"/>
    </xf>
    <xf numFmtId="176" fontId="23" fillId="25" borderId="116" xfId="42" applyFont="1" applyFill="1" applyBorder="1" applyAlignment="1">
      <alignment horizontal="center" vertical="center"/>
    </xf>
    <xf numFmtId="176" fontId="22" fillId="25" borderId="23" xfId="42" applyFont="1" applyFill="1" applyBorder="1" applyAlignment="1">
      <alignment horizontal="center" vertical="center" wrapText="1"/>
    </xf>
    <xf numFmtId="176" fontId="22" fillId="25" borderId="18" xfId="42" applyFont="1" applyFill="1" applyBorder="1" applyAlignment="1">
      <alignment horizontal="center" vertical="center" wrapText="1"/>
    </xf>
    <xf numFmtId="176" fontId="18" fillId="25" borderId="25" xfId="42" applyFont="1" applyFill="1" applyBorder="1" applyAlignment="1">
      <alignment horizontal="center" vertical="center" wrapText="1"/>
    </xf>
    <xf numFmtId="176" fontId="18" fillId="25" borderId="18" xfId="42" applyFont="1" applyFill="1" applyBorder="1" applyAlignment="1">
      <alignment horizontal="center" vertical="center" wrapText="1"/>
    </xf>
    <xf numFmtId="176" fontId="18" fillId="25" borderId="25" xfId="42" applyFont="1" applyFill="1" applyBorder="1" applyAlignment="1">
      <alignment horizontal="center" vertical="center"/>
    </xf>
    <xf numFmtId="176" fontId="18" fillId="25" borderId="123" xfId="42" applyFont="1" applyFill="1" applyBorder="1" applyAlignment="1">
      <alignment vertical="center" wrapText="1"/>
    </xf>
    <xf numFmtId="176" fontId="18" fillId="25" borderId="124" xfId="42" applyFont="1" applyFill="1" applyBorder="1" applyAlignment="1">
      <alignment vertical="center"/>
    </xf>
    <xf numFmtId="176" fontId="18" fillId="25" borderId="125" xfId="42" applyFont="1" applyFill="1" applyBorder="1" applyAlignment="1">
      <alignment vertical="center"/>
    </xf>
    <xf numFmtId="176" fontId="18" fillId="25" borderId="109" xfId="42" applyFont="1" applyFill="1" applyBorder="1" applyAlignment="1">
      <alignment horizontal="center" vertical="center"/>
    </xf>
    <xf numFmtId="176" fontId="22" fillId="25" borderId="25" xfId="42" applyFont="1" applyFill="1" applyBorder="1" applyAlignment="1">
      <alignment horizontal="center" vertical="center" wrapText="1"/>
    </xf>
    <xf numFmtId="176" fontId="18" fillId="25" borderId="133" xfId="42" applyFont="1" applyFill="1" applyBorder="1" applyAlignment="1">
      <alignment horizontal="center" vertical="center"/>
    </xf>
    <xf numFmtId="176" fontId="18" fillId="25" borderId="110" xfId="42" applyFont="1" applyFill="1" applyBorder="1" applyAlignment="1">
      <alignment horizontal="center" vertical="center"/>
    </xf>
    <xf numFmtId="176" fontId="18" fillId="25" borderId="111" xfId="42" applyFont="1" applyFill="1" applyBorder="1" applyAlignment="1">
      <alignment horizontal="center" vertical="center"/>
    </xf>
    <xf numFmtId="176" fontId="22" fillId="25" borderId="25" xfId="42" applyFont="1" applyFill="1" applyBorder="1" applyAlignment="1">
      <alignment horizontal="center" vertical="center"/>
    </xf>
    <xf numFmtId="176" fontId="18" fillId="25" borderId="108" xfId="42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水道現況Ｈ１０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ACA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opLeftCell="A22" zoomScaleNormal="100" zoomScaleSheetLayoutView="85" workbookViewId="0">
      <selection activeCell="A38" sqref="A38"/>
    </sheetView>
  </sheetViews>
  <sheetFormatPr defaultRowHeight="15" customHeight="1"/>
  <cols>
    <col min="1" max="1" width="13.125" style="1" customWidth="1"/>
    <col min="2" max="4" width="6.25" style="1" customWidth="1"/>
    <col min="5" max="5" width="8.75" style="1" customWidth="1"/>
    <col min="6" max="6" width="9" style="1" bestFit="1" customWidth="1"/>
    <col min="7" max="7" width="4.375" style="1" customWidth="1"/>
    <col min="8" max="8" width="8.125" style="1" customWidth="1"/>
    <col min="9" max="10" width="6.625" style="1" customWidth="1"/>
    <col min="11" max="11" width="6.875" style="1" customWidth="1"/>
    <col min="12" max="14" width="6.625" style="1" customWidth="1"/>
    <col min="15" max="15" width="6.25" style="1" customWidth="1"/>
    <col min="16" max="17" width="7.5" style="1" customWidth="1"/>
    <col min="18" max="19" width="5" style="1" customWidth="1"/>
    <col min="20" max="20" width="27.5" style="1" customWidth="1"/>
    <col min="21" max="21" width="6.875" style="1" customWidth="1"/>
    <col min="22" max="16384" width="9" style="1"/>
  </cols>
  <sheetData>
    <row r="1" spans="1:21" ht="29.25" customHeight="1">
      <c r="A1" s="2" t="s">
        <v>346</v>
      </c>
    </row>
    <row r="2" spans="1:21" ht="18.75" customHeight="1">
      <c r="A2" s="2"/>
    </row>
    <row r="3" spans="1:21" ht="18.75" customHeight="1">
      <c r="A3" s="3" t="s">
        <v>0</v>
      </c>
    </row>
    <row r="4" spans="1:21" ht="18.75" customHeight="1">
      <c r="A4" s="3"/>
    </row>
    <row r="5" spans="1:21" ht="15" customHeight="1">
      <c r="A5" s="247" t="s">
        <v>349</v>
      </c>
      <c r="B5" s="250" t="s">
        <v>1</v>
      </c>
      <c r="C5" s="245" t="s">
        <v>2</v>
      </c>
      <c r="D5" s="251" t="s">
        <v>3</v>
      </c>
      <c r="E5" s="245" t="s">
        <v>4</v>
      </c>
      <c r="F5" s="252" t="s">
        <v>382</v>
      </c>
      <c r="G5" s="251" t="s">
        <v>5</v>
      </c>
      <c r="H5" s="245" t="s">
        <v>6</v>
      </c>
      <c r="I5" s="246" t="s">
        <v>7</v>
      </c>
      <c r="J5" s="246"/>
      <c r="K5" s="246"/>
      <c r="L5" s="246"/>
      <c r="M5" s="246"/>
      <c r="N5" s="246"/>
      <c r="O5" s="246"/>
      <c r="P5" s="246"/>
      <c r="Q5" s="246"/>
      <c r="R5" s="246" t="s">
        <v>8</v>
      </c>
      <c r="S5" s="246"/>
      <c r="T5" s="257" t="s">
        <v>9</v>
      </c>
      <c r="U5" s="255" t="s">
        <v>10</v>
      </c>
    </row>
    <row r="6" spans="1:21" ht="15" customHeight="1">
      <c r="A6" s="248"/>
      <c r="B6" s="250"/>
      <c r="C6" s="245"/>
      <c r="D6" s="251"/>
      <c r="E6" s="245"/>
      <c r="F6" s="253"/>
      <c r="G6" s="251"/>
      <c r="H6" s="245"/>
      <c r="I6" s="256" t="s">
        <v>12</v>
      </c>
      <c r="J6" s="256"/>
      <c r="K6" s="256"/>
      <c r="L6" s="256" t="s">
        <v>13</v>
      </c>
      <c r="M6" s="256"/>
      <c r="N6" s="256"/>
      <c r="O6" s="180" t="s">
        <v>14</v>
      </c>
      <c r="P6" s="180" t="s">
        <v>15</v>
      </c>
      <c r="Q6" s="244" t="s">
        <v>16</v>
      </c>
      <c r="R6" s="256" t="s">
        <v>17</v>
      </c>
      <c r="S6" s="256"/>
      <c r="T6" s="257"/>
      <c r="U6" s="255"/>
    </row>
    <row r="7" spans="1:21" ht="11.25" customHeight="1">
      <c r="A7" s="248"/>
      <c r="B7" s="250"/>
      <c r="C7" s="245"/>
      <c r="D7" s="251"/>
      <c r="E7" s="245"/>
      <c r="F7" s="253"/>
      <c r="G7" s="251"/>
      <c r="H7" s="245"/>
      <c r="I7" s="244" t="s">
        <v>18</v>
      </c>
      <c r="J7" s="244" t="s">
        <v>19</v>
      </c>
      <c r="K7" s="244" t="s">
        <v>20</v>
      </c>
      <c r="L7" s="244" t="s">
        <v>21</v>
      </c>
      <c r="M7" s="244" t="s">
        <v>22</v>
      </c>
      <c r="N7" s="244" t="s">
        <v>23</v>
      </c>
      <c r="O7" s="244" t="s">
        <v>24</v>
      </c>
      <c r="P7" s="244" t="s">
        <v>25</v>
      </c>
      <c r="Q7" s="244"/>
      <c r="R7" s="244" t="s">
        <v>26</v>
      </c>
      <c r="S7" s="244" t="s">
        <v>27</v>
      </c>
      <c r="T7" s="257"/>
      <c r="U7" s="255"/>
    </row>
    <row r="8" spans="1:21" ht="11.25" customHeight="1">
      <c r="A8" s="249"/>
      <c r="B8" s="250"/>
      <c r="C8" s="245"/>
      <c r="D8" s="251"/>
      <c r="E8" s="245"/>
      <c r="F8" s="254"/>
      <c r="G8" s="251"/>
      <c r="H8" s="245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55"/>
    </row>
    <row r="9" spans="1:21" ht="29.25">
      <c r="A9" s="219" t="s">
        <v>146</v>
      </c>
      <c r="B9" s="108" t="s">
        <v>28</v>
      </c>
      <c r="C9" s="30" t="s">
        <v>357</v>
      </c>
      <c r="D9" s="182" t="s">
        <v>120</v>
      </c>
      <c r="E9" s="183">
        <v>244967</v>
      </c>
      <c r="F9" s="5">
        <v>103413</v>
      </c>
      <c r="G9" s="30" t="s">
        <v>361</v>
      </c>
      <c r="H9" s="30" t="s">
        <v>362</v>
      </c>
      <c r="I9" s="183">
        <v>30000</v>
      </c>
      <c r="J9" s="5">
        <v>8200</v>
      </c>
      <c r="K9" s="5">
        <v>63200</v>
      </c>
      <c r="L9" s="5">
        <v>6439</v>
      </c>
      <c r="M9" s="5"/>
      <c r="N9" s="5">
        <v>2400</v>
      </c>
      <c r="O9" s="5">
        <v>906</v>
      </c>
      <c r="P9" s="5">
        <v>26661</v>
      </c>
      <c r="Q9" s="5">
        <v>137806</v>
      </c>
      <c r="R9" s="5"/>
      <c r="S9" s="5">
        <v>6</v>
      </c>
      <c r="T9" s="184" t="s">
        <v>259</v>
      </c>
      <c r="U9" s="185" t="s">
        <v>260</v>
      </c>
    </row>
    <row r="10" spans="1:21" ht="22.5" customHeight="1">
      <c r="A10" s="214" t="s">
        <v>147</v>
      </c>
      <c r="B10" s="93" t="s">
        <v>30</v>
      </c>
      <c r="C10" s="4" t="s">
        <v>383</v>
      </c>
      <c r="D10" s="31" t="s">
        <v>384</v>
      </c>
      <c r="E10" s="6">
        <v>40600</v>
      </c>
      <c r="F10" s="6">
        <v>20200</v>
      </c>
      <c r="G10" s="4" t="s">
        <v>385</v>
      </c>
      <c r="H10" s="4" t="s">
        <v>386</v>
      </c>
      <c r="I10" s="6"/>
      <c r="J10" s="6"/>
      <c r="K10" s="6"/>
      <c r="L10" s="6"/>
      <c r="M10" s="6"/>
      <c r="N10" s="6">
        <v>12840</v>
      </c>
      <c r="O10" s="6">
        <v>104</v>
      </c>
      <c r="P10" s="6">
        <v>11756</v>
      </c>
      <c r="Q10" s="6">
        <v>24700</v>
      </c>
      <c r="R10" s="6"/>
      <c r="S10" s="6">
        <v>8</v>
      </c>
      <c r="T10" s="6"/>
      <c r="U10" s="32" t="s">
        <v>261</v>
      </c>
    </row>
    <row r="11" spans="1:21" ht="22.5" customHeight="1">
      <c r="A11" s="214" t="s">
        <v>148</v>
      </c>
      <c r="B11" s="93" t="s">
        <v>33</v>
      </c>
      <c r="C11" s="4" t="s">
        <v>357</v>
      </c>
      <c r="D11" s="31" t="s">
        <v>358</v>
      </c>
      <c r="E11" s="6">
        <v>29800</v>
      </c>
      <c r="F11" s="6">
        <v>11335</v>
      </c>
      <c r="G11" s="4" t="s">
        <v>359</v>
      </c>
      <c r="H11" s="4" t="s">
        <v>360</v>
      </c>
      <c r="I11" s="6"/>
      <c r="J11" s="6"/>
      <c r="K11" s="6"/>
      <c r="L11" s="6"/>
      <c r="M11" s="6"/>
      <c r="N11" s="6"/>
      <c r="O11" s="6"/>
      <c r="P11" s="6">
        <v>16165</v>
      </c>
      <c r="Q11" s="6">
        <v>16165</v>
      </c>
      <c r="R11" s="6"/>
      <c r="S11" s="6"/>
      <c r="T11" s="6"/>
      <c r="U11" s="32" t="s">
        <v>35</v>
      </c>
    </row>
    <row r="12" spans="1:21" ht="22.5" customHeight="1">
      <c r="A12" s="214" t="s">
        <v>149</v>
      </c>
      <c r="B12" s="93" t="s">
        <v>36</v>
      </c>
      <c r="C12" s="4" t="s">
        <v>367</v>
      </c>
      <c r="D12" s="4" t="s">
        <v>37</v>
      </c>
      <c r="E12" s="6">
        <v>25100</v>
      </c>
      <c r="F12" s="6">
        <v>9500</v>
      </c>
      <c r="G12" s="4" t="s">
        <v>368</v>
      </c>
      <c r="H12" s="4" t="s">
        <v>353</v>
      </c>
      <c r="I12" s="6"/>
      <c r="J12" s="6"/>
      <c r="K12" s="6">
        <v>1500</v>
      </c>
      <c r="L12" s="6"/>
      <c r="M12" s="6"/>
      <c r="N12" s="6"/>
      <c r="O12" s="6">
        <v>200</v>
      </c>
      <c r="P12" s="6">
        <v>12311</v>
      </c>
      <c r="Q12" s="6">
        <v>14011</v>
      </c>
      <c r="R12" s="6"/>
      <c r="S12" s="6"/>
      <c r="T12" s="6" t="s">
        <v>369</v>
      </c>
      <c r="U12" s="45" t="s">
        <v>387</v>
      </c>
    </row>
    <row r="13" spans="1:21" ht="22.5" customHeight="1">
      <c r="A13" s="214" t="s">
        <v>150</v>
      </c>
      <c r="B13" s="93" t="s">
        <v>38</v>
      </c>
      <c r="C13" s="4" t="s">
        <v>39</v>
      </c>
      <c r="D13" s="4" t="s">
        <v>40</v>
      </c>
      <c r="E13" s="6">
        <v>67000</v>
      </c>
      <c r="F13" s="6">
        <v>30900</v>
      </c>
      <c r="G13" s="4" t="s">
        <v>41</v>
      </c>
      <c r="H13" s="4" t="s">
        <v>29</v>
      </c>
      <c r="I13" s="6"/>
      <c r="J13" s="6"/>
      <c r="K13" s="6"/>
      <c r="L13" s="6"/>
      <c r="M13" s="6"/>
      <c r="N13" s="6">
        <v>5770</v>
      </c>
      <c r="O13" s="6"/>
      <c r="P13" s="6">
        <v>25130</v>
      </c>
      <c r="Q13" s="6">
        <v>30900</v>
      </c>
      <c r="R13" s="6"/>
      <c r="S13" s="6">
        <v>2</v>
      </c>
      <c r="T13" s="6"/>
      <c r="U13" s="32" t="s">
        <v>35</v>
      </c>
    </row>
    <row r="14" spans="1:21" ht="22.5" customHeight="1">
      <c r="A14" s="214" t="s">
        <v>151</v>
      </c>
      <c r="B14" s="93" t="s">
        <v>43</v>
      </c>
      <c r="C14" s="4" t="s">
        <v>44</v>
      </c>
      <c r="D14" s="4" t="s">
        <v>37</v>
      </c>
      <c r="E14" s="6">
        <v>47500</v>
      </c>
      <c r="F14" s="6">
        <v>21000</v>
      </c>
      <c r="G14" s="4" t="s">
        <v>45</v>
      </c>
      <c r="H14" s="4" t="s">
        <v>46</v>
      </c>
      <c r="I14" s="6"/>
      <c r="J14" s="6"/>
      <c r="K14" s="6"/>
      <c r="L14" s="6"/>
      <c r="M14" s="6">
        <v>13223</v>
      </c>
      <c r="N14" s="6"/>
      <c r="O14" s="6"/>
      <c r="P14" s="6">
        <v>7777</v>
      </c>
      <c r="Q14" s="6">
        <v>21000</v>
      </c>
      <c r="R14" s="6">
        <v>2</v>
      </c>
      <c r="S14" s="6"/>
      <c r="T14" s="6"/>
      <c r="U14" s="33" t="s">
        <v>47</v>
      </c>
    </row>
    <row r="15" spans="1:21" ht="22.5" customHeight="1">
      <c r="A15" s="214" t="s">
        <v>152</v>
      </c>
      <c r="B15" s="93" t="s">
        <v>48</v>
      </c>
      <c r="C15" s="4" t="s">
        <v>388</v>
      </c>
      <c r="D15" s="4" t="s">
        <v>389</v>
      </c>
      <c r="E15" s="6">
        <v>20132</v>
      </c>
      <c r="F15" s="6">
        <v>8749</v>
      </c>
      <c r="G15" s="4" t="s">
        <v>390</v>
      </c>
      <c r="H15" s="4" t="s">
        <v>386</v>
      </c>
      <c r="I15" s="6"/>
      <c r="J15" s="6"/>
      <c r="K15" s="6"/>
      <c r="L15" s="6"/>
      <c r="M15" s="6">
        <v>3000</v>
      </c>
      <c r="N15" s="6"/>
      <c r="O15" s="6"/>
      <c r="P15" s="6">
        <v>5749</v>
      </c>
      <c r="Q15" s="6">
        <v>8749</v>
      </c>
      <c r="R15" s="6">
        <v>2</v>
      </c>
      <c r="S15" s="6"/>
      <c r="T15" s="6"/>
      <c r="U15" s="32" t="s">
        <v>35</v>
      </c>
    </row>
    <row r="16" spans="1:21" ht="22.5" customHeight="1">
      <c r="A16" s="214" t="s">
        <v>153</v>
      </c>
      <c r="B16" s="93" t="s">
        <v>51</v>
      </c>
      <c r="C16" s="4" t="s">
        <v>31</v>
      </c>
      <c r="D16" s="4" t="s">
        <v>49</v>
      </c>
      <c r="E16" s="6">
        <v>5331</v>
      </c>
      <c r="F16" s="6">
        <v>2514</v>
      </c>
      <c r="G16" s="4" t="s">
        <v>52</v>
      </c>
      <c r="H16" s="4" t="s">
        <v>376</v>
      </c>
      <c r="I16" s="6"/>
      <c r="J16" s="6"/>
      <c r="K16" s="6"/>
      <c r="L16" s="6"/>
      <c r="M16" s="6"/>
      <c r="N16" s="6"/>
      <c r="O16" s="6">
        <v>2460</v>
      </c>
      <c r="P16" s="6">
        <v>507</v>
      </c>
      <c r="Q16" s="6">
        <v>2967</v>
      </c>
      <c r="R16" s="6"/>
      <c r="S16" s="6"/>
      <c r="T16" s="6"/>
      <c r="U16" s="32" t="s">
        <v>391</v>
      </c>
    </row>
    <row r="17" spans="1:21" ht="22.5" customHeight="1">
      <c r="A17" s="214" t="s">
        <v>154</v>
      </c>
      <c r="B17" s="93" t="s">
        <v>53</v>
      </c>
      <c r="C17" s="4" t="s">
        <v>374</v>
      </c>
      <c r="D17" s="4" t="s">
        <v>375</v>
      </c>
      <c r="E17" s="6">
        <v>7400</v>
      </c>
      <c r="F17" s="6">
        <v>3780</v>
      </c>
      <c r="G17" s="4" t="s">
        <v>352</v>
      </c>
      <c r="H17" s="4" t="s">
        <v>354</v>
      </c>
      <c r="I17" s="6"/>
      <c r="J17" s="6"/>
      <c r="K17" s="6"/>
      <c r="L17" s="6">
        <v>1296</v>
      </c>
      <c r="M17" s="6"/>
      <c r="N17" s="6"/>
      <c r="O17" s="6">
        <v>1703</v>
      </c>
      <c r="P17" s="6">
        <v>781</v>
      </c>
      <c r="Q17" s="6">
        <v>3780</v>
      </c>
      <c r="R17" s="6"/>
      <c r="S17" s="6"/>
      <c r="T17" s="6" t="s">
        <v>54</v>
      </c>
      <c r="U17" s="32" t="s">
        <v>392</v>
      </c>
    </row>
    <row r="18" spans="1:21" ht="22.5" customHeight="1">
      <c r="A18" s="214" t="s">
        <v>155</v>
      </c>
      <c r="B18" s="93" t="s">
        <v>55</v>
      </c>
      <c r="C18" s="4" t="s">
        <v>56</v>
      </c>
      <c r="D18" s="4" t="s">
        <v>57</v>
      </c>
      <c r="E18" s="6">
        <v>9175</v>
      </c>
      <c r="F18" s="6">
        <v>4925</v>
      </c>
      <c r="G18" s="4" t="s">
        <v>58</v>
      </c>
      <c r="H18" s="4" t="s">
        <v>59</v>
      </c>
      <c r="I18" s="6"/>
      <c r="J18" s="6"/>
      <c r="K18" s="6">
        <v>630</v>
      </c>
      <c r="L18" s="6">
        <v>600</v>
      </c>
      <c r="M18" s="6"/>
      <c r="N18" s="6"/>
      <c r="O18" s="6"/>
      <c r="P18" s="6">
        <v>4237</v>
      </c>
      <c r="Q18" s="6">
        <v>5467</v>
      </c>
      <c r="R18" s="6"/>
      <c r="S18" s="6"/>
      <c r="T18" s="6" t="s">
        <v>60</v>
      </c>
      <c r="U18" s="32" t="s">
        <v>262</v>
      </c>
    </row>
    <row r="19" spans="1:21" ht="22.5" customHeight="1">
      <c r="A19" s="215" t="s">
        <v>156</v>
      </c>
      <c r="B19" s="93" t="s">
        <v>62</v>
      </c>
      <c r="C19" s="4" t="s">
        <v>63</v>
      </c>
      <c r="D19" s="4" t="s">
        <v>57</v>
      </c>
      <c r="E19" s="6">
        <v>30450</v>
      </c>
      <c r="F19" s="6">
        <v>15120</v>
      </c>
      <c r="G19" s="4" t="s">
        <v>50</v>
      </c>
      <c r="H19" s="4" t="s">
        <v>64</v>
      </c>
      <c r="I19" s="6"/>
      <c r="J19" s="6"/>
      <c r="K19" s="6">
        <v>8250</v>
      </c>
      <c r="L19" s="6"/>
      <c r="M19" s="6"/>
      <c r="N19" s="6"/>
      <c r="O19" s="6"/>
      <c r="P19" s="6">
        <v>7495</v>
      </c>
      <c r="Q19" s="6">
        <v>15745</v>
      </c>
      <c r="R19" s="6"/>
      <c r="S19" s="6"/>
      <c r="T19" s="6" t="s">
        <v>65</v>
      </c>
      <c r="U19" s="32" t="s">
        <v>32</v>
      </c>
    </row>
    <row r="20" spans="1:21" ht="22.5" customHeight="1">
      <c r="A20" s="215" t="s">
        <v>342</v>
      </c>
      <c r="B20" s="93" t="s">
        <v>66</v>
      </c>
      <c r="C20" s="4" t="s">
        <v>67</v>
      </c>
      <c r="D20" s="4" t="s">
        <v>40</v>
      </c>
      <c r="E20" s="6">
        <v>22450</v>
      </c>
      <c r="F20" s="6">
        <v>12810</v>
      </c>
      <c r="G20" s="4" t="s">
        <v>68</v>
      </c>
      <c r="H20" s="4" t="s">
        <v>69</v>
      </c>
      <c r="I20" s="6"/>
      <c r="J20" s="6"/>
      <c r="K20" s="6"/>
      <c r="L20" s="6"/>
      <c r="M20" s="6">
        <v>6255</v>
      </c>
      <c r="N20" s="6">
        <v>6555</v>
      </c>
      <c r="O20" s="6"/>
      <c r="P20" s="6"/>
      <c r="Q20" s="6">
        <v>12810</v>
      </c>
      <c r="R20" s="6">
        <v>1</v>
      </c>
      <c r="S20" s="6">
        <v>2</v>
      </c>
      <c r="T20" s="6"/>
      <c r="U20" s="32" t="s">
        <v>42</v>
      </c>
    </row>
    <row r="21" spans="1:21" ht="22.5" customHeight="1">
      <c r="A21" s="214" t="s">
        <v>187</v>
      </c>
      <c r="B21" s="93" t="s">
        <v>70</v>
      </c>
      <c r="C21" s="4" t="s">
        <v>71</v>
      </c>
      <c r="D21" s="4" t="s">
        <v>40</v>
      </c>
      <c r="E21" s="6">
        <v>38900</v>
      </c>
      <c r="F21" s="6">
        <v>18000</v>
      </c>
      <c r="G21" s="4" t="s">
        <v>72</v>
      </c>
      <c r="H21" s="4" t="s">
        <v>73</v>
      </c>
      <c r="I21" s="6"/>
      <c r="J21" s="6"/>
      <c r="K21" s="6"/>
      <c r="L21" s="6">
        <v>1104</v>
      </c>
      <c r="M21" s="6">
        <v>104</v>
      </c>
      <c r="N21" s="6"/>
      <c r="O21" s="6"/>
      <c r="P21" s="6">
        <v>16950</v>
      </c>
      <c r="Q21" s="6">
        <v>18158</v>
      </c>
      <c r="R21" s="6">
        <v>4</v>
      </c>
      <c r="S21" s="6"/>
      <c r="T21" s="6" t="s">
        <v>370</v>
      </c>
      <c r="U21" s="32" t="s">
        <v>393</v>
      </c>
    </row>
    <row r="22" spans="1:21" ht="22.5" customHeight="1">
      <c r="A22" s="216" t="s">
        <v>188</v>
      </c>
      <c r="B22" s="93" t="s">
        <v>74</v>
      </c>
      <c r="C22" s="4" t="s">
        <v>75</v>
      </c>
      <c r="D22" s="4" t="s">
        <v>57</v>
      </c>
      <c r="E22" s="6">
        <v>8000</v>
      </c>
      <c r="F22" s="6">
        <v>3350</v>
      </c>
      <c r="G22" s="4" t="s">
        <v>45</v>
      </c>
      <c r="H22" s="4" t="s">
        <v>76</v>
      </c>
      <c r="I22" s="6"/>
      <c r="J22" s="6"/>
      <c r="K22" s="6"/>
      <c r="L22" s="6">
        <v>980</v>
      </c>
      <c r="M22" s="6"/>
      <c r="N22" s="6"/>
      <c r="O22" s="6"/>
      <c r="P22" s="6">
        <v>2370</v>
      </c>
      <c r="Q22" s="6">
        <v>3350</v>
      </c>
      <c r="R22" s="6"/>
      <c r="S22" s="6"/>
      <c r="T22" s="6"/>
      <c r="U22" s="32" t="s">
        <v>42</v>
      </c>
    </row>
    <row r="23" spans="1:21" ht="22.5" customHeight="1">
      <c r="A23" s="216" t="s">
        <v>189</v>
      </c>
      <c r="B23" s="93" t="s">
        <v>77</v>
      </c>
      <c r="C23" s="4" t="s">
        <v>394</v>
      </c>
      <c r="D23" s="4" t="s">
        <v>395</v>
      </c>
      <c r="E23" s="6">
        <v>4550</v>
      </c>
      <c r="F23" s="6">
        <v>2250</v>
      </c>
      <c r="G23" s="4" t="s">
        <v>385</v>
      </c>
      <c r="H23" s="4" t="s">
        <v>396</v>
      </c>
      <c r="I23" s="6"/>
      <c r="J23" s="6"/>
      <c r="K23" s="6"/>
      <c r="L23" s="6"/>
      <c r="M23" s="6"/>
      <c r="N23" s="6">
        <v>2250</v>
      </c>
      <c r="O23" s="6"/>
      <c r="P23" s="6"/>
      <c r="Q23" s="6">
        <v>2250</v>
      </c>
      <c r="R23" s="6"/>
      <c r="S23" s="6">
        <v>2</v>
      </c>
      <c r="T23" s="6"/>
      <c r="U23" s="32" t="s">
        <v>42</v>
      </c>
    </row>
    <row r="24" spans="1:21" ht="22.5" customHeight="1">
      <c r="A24" s="216" t="s">
        <v>190</v>
      </c>
      <c r="B24" s="93" t="s">
        <v>79</v>
      </c>
      <c r="C24" s="4" t="s">
        <v>367</v>
      </c>
      <c r="D24" s="31" t="s">
        <v>80</v>
      </c>
      <c r="E24" s="6">
        <v>8100</v>
      </c>
      <c r="F24" s="6">
        <v>3618</v>
      </c>
      <c r="G24" s="4" t="s">
        <v>355</v>
      </c>
      <c r="H24" s="4" t="s">
        <v>356</v>
      </c>
      <c r="I24" s="6"/>
      <c r="J24" s="6"/>
      <c r="K24" s="6"/>
      <c r="L24" s="6">
        <v>1340</v>
      </c>
      <c r="M24" s="6">
        <v>1310</v>
      </c>
      <c r="N24" s="6"/>
      <c r="O24" s="6"/>
      <c r="P24" s="6">
        <v>1680</v>
      </c>
      <c r="Q24" s="6">
        <v>4330</v>
      </c>
      <c r="R24" s="6">
        <v>3</v>
      </c>
      <c r="S24" s="6"/>
      <c r="T24" s="6" t="s">
        <v>82</v>
      </c>
      <c r="U24" s="45" t="s">
        <v>397</v>
      </c>
    </row>
    <row r="25" spans="1:21" ht="22.5" customHeight="1">
      <c r="A25" s="216" t="s">
        <v>191</v>
      </c>
      <c r="B25" s="93" t="s">
        <v>83</v>
      </c>
      <c r="C25" s="4" t="s">
        <v>363</v>
      </c>
      <c r="D25" s="31" t="s">
        <v>84</v>
      </c>
      <c r="E25" s="6">
        <v>82000</v>
      </c>
      <c r="F25" s="6">
        <v>33600</v>
      </c>
      <c r="G25" s="4" t="s">
        <v>359</v>
      </c>
      <c r="H25" s="4" t="s">
        <v>364</v>
      </c>
      <c r="I25" s="6"/>
      <c r="J25" s="6"/>
      <c r="K25" s="6">
        <v>8972</v>
      </c>
      <c r="L25" s="6"/>
      <c r="M25" s="6"/>
      <c r="N25" s="6"/>
      <c r="O25" s="6"/>
      <c r="P25" s="6">
        <v>28464</v>
      </c>
      <c r="Q25" s="6">
        <v>37436</v>
      </c>
      <c r="R25" s="6"/>
      <c r="S25" s="6"/>
      <c r="T25" s="6" t="s">
        <v>365</v>
      </c>
      <c r="U25" s="32" t="s">
        <v>366</v>
      </c>
    </row>
    <row r="26" spans="1:21" ht="22.5" customHeight="1">
      <c r="A26" s="216" t="s">
        <v>192</v>
      </c>
      <c r="B26" s="93" t="s">
        <v>86</v>
      </c>
      <c r="C26" s="4" t="s">
        <v>367</v>
      </c>
      <c r="D26" s="4" t="s">
        <v>37</v>
      </c>
      <c r="E26" s="6">
        <v>28000</v>
      </c>
      <c r="F26" s="6">
        <v>10900</v>
      </c>
      <c r="G26" s="4" t="s">
        <v>72</v>
      </c>
      <c r="H26" s="4" t="s">
        <v>87</v>
      </c>
      <c r="I26" s="6"/>
      <c r="J26" s="6">
        <v>10600</v>
      </c>
      <c r="K26" s="6"/>
      <c r="L26" s="6"/>
      <c r="M26" s="6"/>
      <c r="N26" s="6">
        <v>10900</v>
      </c>
      <c r="O26" s="6"/>
      <c r="P26" s="6"/>
      <c r="Q26" s="6">
        <v>21500</v>
      </c>
      <c r="R26" s="6"/>
      <c r="S26" s="6">
        <v>5</v>
      </c>
      <c r="T26" s="6" t="s">
        <v>351</v>
      </c>
      <c r="U26" s="32" t="s">
        <v>398</v>
      </c>
    </row>
    <row r="27" spans="1:21" ht="22.5" customHeight="1">
      <c r="A27" s="216" t="s">
        <v>193</v>
      </c>
      <c r="B27" s="93" t="s">
        <v>88</v>
      </c>
      <c r="C27" s="4" t="s">
        <v>89</v>
      </c>
      <c r="D27" s="4" t="s">
        <v>34</v>
      </c>
      <c r="E27" s="6">
        <v>34600</v>
      </c>
      <c r="F27" s="6">
        <v>16022</v>
      </c>
      <c r="G27" s="4" t="s">
        <v>58</v>
      </c>
      <c r="H27" s="4" t="s">
        <v>90</v>
      </c>
      <c r="I27" s="6"/>
      <c r="J27" s="6"/>
      <c r="K27" s="6"/>
      <c r="L27" s="6"/>
      <c r="M27" s="6"/>
      <c r="N27" s="6"/>
      <c r="O27" s="6"/>
      <c r="P27" s="6">
        <v>16022</v>
      </c>
      <c r="Q27" s="6">
        <v>16022</v>
      </c>
      <c r="R27" s="6"/>
      <c r="S27" s="6"/>
      <c r="T27" s="6"/>
      <c r="U27" s="32" t="s">
        <v>35</v>
      </c>
    </row>
    <row r="28" spans="1:21" ht="22.5" customHeight="1">
      <c r="A28" s="216" t="s">
        <v>194</v>
      </c>
      <c r="B28" s="93" t="s">
        <v>91</v>
      </c>
      <c r="C28" s="4" t="s">
        <v>371</v>
      </c>
      <c r="D28" s="31" t="s">
        <v>358</v>
      </c>
      <c r="E28" s="6">
        <v>23780</v>
      </c>
      <c r="F28" s="6">
        <v>9805</v>
      </c>
      <c r="G28" s="4" t="s">
        <v>372</v>
      </c>
      <c r="H28" s="4" t="s">
        <v>373</v>
      </c>
      <c r="I28" s="6"/>
      <c r="J28" s="6"/>
      <c r="K28" s="6"/>
      <c r="L28" s="6"/>
      <c r="M28" s="6">
        <v>777</v>
      </c>
      <c r="N28" s="6">
        <v>2119</v>
      </c>
      <c r="O28" s="6"/>
      <c r="P28" s="6">
        <v>6909</v>
      </c>
      <c r="Q28" s="6">
        <v>9805</v>
      </c>
      <c r="R28" s="6">
        <v>2</v>
      </c>
      <c r="S28" s="6">
        <v>2</v>
      </c>
      <c r="T28" s="6"/>
      <c r="U28" s="32" t="s">
        <v>263</v>
      </c>
    </row>
    <row r="29" spans="1:21" ht="22.5" customHeight="1">
      <c r="A29" s="216" t="s">
        <v>195</v>
      </c>
      <c r="B29" s="93" t="s">
        <v>92</v>
      </c>
      <c r="C29" s="4" t="s">
        <v>93</v>
      </c>
      <c r="D29" s="4" t="s">
        <v>49</v>
      </c>
      <c r="E29" s="6">
        <v>17300</v>
      </c>
      <c r="F29" s="6">
        <v>9500</v>
      </c>
      <c r="G29" s="4" t="s">
        <v>58</v>
      </c>
      <c r="H29" s="4" t="s">
        <v>81</v>
      </c>
      <c r="I29" s="6"/>
      <c r="J29" s="6"/>
      <c r="K29" s="6"/>
      <c r="L29" s="6"/>
      <c r="M29" s="6"/>
      <c r="N29" s="6">
        <v>336</v>
      </c>
      <c r="O29" s="6"/>
      <c r="P29" s="6">
        <v>9164</v>
      </c>
      <c r="Q29" s="6">
        <v>9500</v>
      </c>
      <c r="R29" s="6"/>
      <c r="S29" s="6">
        <v>2</v>
      </c>
      <c r="T29" s="6"/>
      <c r="U29" s="32" t="s">
        <v>35</v>
      </c>
    </row>
    <row r="30" spans="1:21" ht="22.5" customHeight="1">
      <c r="A30" s="216" t="s">
        <v>196</v>
      </c>
      <c r="B30" s="93" t="s">
        <v>94</v>
      </c>
      <c r="C30" s="4" t="s">
        <v>367</v>
      </c>
      <c r="D30" s="4" t="s">
        <v>78</v>
      </c>
      <c r="E30" s="6">
        <v>5800</v>
      </c>
      <c r="F30" s="6">
        <v>2730</v>
      </c>
      <c r="G30" s="4" t="s">
        <v>72</v>
      </c>
      <c r="H30" s="4" t="s">
        <v>41</v>
      </c>
      <c r="I30" s="6"/>
      <c r="J30" s="6"/>
      <c r="K30" s="6"/>
      <c r="L30" s="6">
        <v>2800</v>
      </c>
      <c r="M30" s="6"/>
      <c r="N30" s="6"/>
      <c r="O30" s="6"/>
      <c r="P30" s="6"/>
      <c r="Q30" s="6">
        <v>2800</v>
      </c>
      <c r="R30" s="6"/>
      <c r="S30" s="6"/>
      <c r="T30" s="6" t="s">
        <v>95</v>
      </c>
      <c r="U30" s="32" t="s">
        <v>96</v>
      </c>
    </row>
    <row r="31" spans="1:21" ht="22.5" customHeight="1">
      <c r="A31" s="216" t="s">
        <v>197</v>
      </c>
      <c r="B31" s="93" t="s">
        <v>97</v>
      </c>
      <c r="C31" s="4" t="s">
        <v>98</v>
      </c>
      <c r="D31" s="4" t="s">
        <v>34</v>
      </c>
      <c r="E31" s="6">
        <v>20500</v>
      </c>
      <c r="F31" s="6">
        <v>9840</v>
      </c>
      <c r="G31" s="4" t="s">
        <v>50</v>
      </c>
      <c r="H31" s="4" t="s">
        <v>99</v>
      </c>
      <c r="I31" s="6"/>
      <c r="J31" s="6"/>
      <c r="K31" s="6">
        <v>5510</v>
      </c>
      <c r="L31" s="6"/>
      <c r="M31" s="6">
        <v>3327</v>
      </c>
      <c r="N31" s="6"/>
      <c r="O31" s="6">
        <v>1266</v>
      </c>
      <c r="P31" s="6"/>
      <c r="Q31" s="6">
        <v>10103</v>
      </c>
      <c r="R31" s="6">
        <v>2</v>
      </c>
      <c r="S31" s="6"/>
      <c r="T31" s="6" t="s">
        <v>350</v>
      </c>
      <c r="U31" s="32" t="s">
        <v>85</v>
      </c>
    </row>
    <row r="32" spans="1:21" ht="22.5" customHeight="1">
      <c r="A32" s="216" t="s">
        <v>198</v>
      </c>
      <c r="B32" s="93" t="s">
        <v>100</v>
      </c>
      <c r="C32" s="4" t="s">
        <v>98</v>
      </c>
      <c r="D32" s="4" t="s">
        <v>37</v>
      </c>
      <c r="E32" s="6">
        <v>8530</v>
      </c>
      <c r="F32" s="6">
        <v>3800</v>
      </c>
      <c r="G32" s="4" t="s">
        <v>101</v>
      </c>
      <c r="H32" s="4" t="s">
        <v>102</v>
      </c>
      <c r="I32" s="6"/>
      <c r="J32" s="6"/>
      <c r="K32" s="6">
        <v>1728</v>
      </c>
      <c r="L32" s="6"/>
      <c r="M32" s="6"/>
      <c r="N32" s="6">
        <v>1010</v>
      </c>
      <c r="O32" s="6">
        <v>1198</v>
      </c>
      <c r="P32" s="6"/>
      <c r="Q32" s="6">
        <v>3936</v>
      </c>
      <c r="R32" s="6"/>
      <c r="S32" s="6">
        <v>1</v>
      </c>
      <c r="T32" s="6" t="s">
        <v>103</v>
      </c>
      <c r="U32" s="32" t="s">
        <v>85</v>
      </c>
    </row>
    <row r="33" spans="1:21" ht="22.5" customHeight="1">
      <c r="A33" s="217" t="s">
        <v>199</v>
      </c>
      <c r="B33" s="93" t="s">
        <v>104</v>
      </c>
      <c r="C33" s="4" t="s">
        <v>105</v>
      </c>
      <c r="D33" s="4" t="s">
        <v>106</v>
      </c>
      <c r="E33" s="6">
        <v>145580</v>
      </c>
      <c r="F33" s="6">
        <v>68418</v>
      </c>
      <c r="G33" s="4" t="s">
        <v>107</v>
      </c>
      <c r="H33" s="4" t="s">
        <v>108</v>
      </c>
      <c r="I33" s="6"/>
      <c r="J33" s="6"/>
      <c r="K33" s="6">
        <v>630</v>
      </c>
      <c r="L33" s="6">
        <v>2513</v>
      </c>
      <c r="M33" s="6">
        <v>3848</v>
      </c>
      <c r="N33" s="6">
        <v>14700</v>
      </c>
      <c r="O33" s="6">
        <v>1521</v>
      </c>
      <c r="P33" s="6">
        <v>96262</v>
      </c>
      <c r="Q33" s="6">
        <v>119474</v>
      </c>
      <c r="R33" s="6">
        <v>2</v>
      </c>
      <c r="S33" s="6">
        <v>7</v>
      </c>
      <c r="T33" s="6" t="s">
        <v>109</v>
      </c>
      <c r="U33" s="45" t="s">
        <v>264</v>
      </c>
    </row>
    <row r="34" spans="1:21" ht="22.5" customHeight="1">
      <c r="A34" s="217" t="s">
        <v>200</v>
      </c>
      <c r="B34" s="93" t="s">
        <v>110</v>
      </c>
      <c r="C34" s="4" t="s">
        <v>111</v>
      </c>
      <c r="D34" s="4" t="s">
        <v>112</v>
      </c>
      <c r="E34" s="6">
        <v>123150</v>
      </c>
      <c r="F34" s="6">
        <v>81555</v>
      </c>
      <c r="G34" s="4" t="s">
        <v>113</v>
      </c>
      <c r="H34" s="4" t="s">
        <v>114</v>
      </c>
      <c r="I34" s="6"/>
      <c r="J34" s="6"/>
      <c r="K34" s="6">
        <v>50000</v>
      </c>
      <c r="L34" s="6"/>
      <c r="M34" s="6"/>
      <c r="N34" s="6"/>
      <c r="O34" s="6">
        <v>177</v>
      </c>
      <c r="P34" s="6">
        <v>31410</v>
      </c>
      <c r="Q34" s="6">
        <v>81587</v>
      </c>
      <c r="R34" s="6"/>
      <c r="S34" s="6"/>
      <c r="T34" s="6" t="s">
        <v>115</v>
      </c>
      <c r="U34" s="32" t="s">
        <v>261</v>
      </c>
    </row>
    <row r="35" spans="1:21" ht="22.5" customHeight="1">
      <c r="A35" s="217" t="s">
        <v>201</v>
      </c>
      <c r="B35" s="93" t="s">
        <v>116</v>
      </c>
      <c r="C35" s="4" t="s">
        <v>105</v>
      </c>
      <c r="D35" s="4" t="s">
        <v>106</v>
      </c>
      <c r="E35" s="6">
        <v>27200</v>
      </c>
      <c r="F35" s="6">
        <v>15402</v>
      </c>
      <c r="G35" s="4" t="s">
        <v>58</v>
      </c>
      <c r="H35" s="4" t="s">
        <v>117</v>
      </c>
      <c r="I35" s="6"/>
      <c r="J35" s="6"/>
      <c r="K35" s="6"/>
      <c r="L35" s="6"/>
      <c r="M35" s="6">
        <v>1964</v>
      </c>
      <c r="N35" s="6"/>
      <c r="O35" s="6"/>
      <c r="P35" s="6">
        <v>13438</v>
      </c>
      <c r="Q35" s="6">
        <v>15402</v>
      </c>
      <c r="R35" s="6">
        <v>1</v>
      </c>
      <c r="S35" s="6"/>
      <c r="T35" s="6"/>
      <c r="U35" s="32" t="s">
        <v>42</v>
      </c>
    </row>
    <row r="36" spans="1:21" ht="22.5" customHeight="1">
      <c r="A36" s="218" t="s">
        <v>202</v>
      </c>
      <c r="B36" s="109" t="s">
        <v>118</v>
      </c>
      <c r="C36" s="96" t="s">
        <v>119</v>
      </c>
      <c r="D36" s="97" t="s">
        <v>120</v>
      </c>
      <c r="E36" s="98">
        <v>11200</v>
      </c>
      <c r="F36" s="98">
        <v>8000</v>
      </c>
      <c r="G36" s="96" t="s">
        <v>121</v>
      </c>
      <c r="H36" s="96" t="s">
        <v>122</v>
      </c>
      <c r="I36" s="98"/>
      <c r="J36" s="98"/>
      <c r="K36" s="98"/>
      <c r="L36" s="98"/>
      <c r="M36" s="98"/>
      <c r="N36" s="98">
        <v>8140</v>
      </c>
      <c r="O36" s="98"/>
      <c r="P36" s="98"/>
      <c r="Q36" s="98">
        <v>8140</v>
      </c>
      <c r="R36" s="98"/>
      <c r="S36" s="98">
        <v>5</v>
      </c>
      <c r="T36" s="98"/>
      <c r="U36" s="99" t="s">
        <v>399</v>
      </c>
    </row>
    <row r="37" spans="1:21" ht="18.75" customHeight="1">
      <c r="A37" s="220" t="s">
        <v>380</v>
      </c>
      <c r="B37" s="110"/>
      <c r="C37" s="100"/>
      <c r="D37" s="100"/>
      <c r="E37" s="101">
        <f>SUM(E9:E36)</f>
        <v>1137095</v>
      </c>
      <c r="F37" s="101">
        <f>SUM(F9:F36)</f>
        <v>541036</v>
      </c>
      <c r="G37" s="100"/>
      <c r="H37" s="100"/>
      <c r="I37" s="101">
        <f t="shared" ref="I37:Q37" si="0">SUM(I9:I36)</f>
        <v>30000</v>
      </c>
      <c r="J37" s="101">
        <f t="shared" si="0"/>
        <v>18800</v>
      </c>
      <c r="K37" s="101">
        <f t="shared" si="0"/>
        <v>140420</v>
      </c>
      <c r="L37" s="101">
        <f t="shared" si="0"/>
        <v>17072</v>
      </c>
      <c r="M37" s="101">
        <f t="shared" si="0"/>
        <v>33808</v>
      </c>
      <c r="N37" s="101">
        <f t="shared" si="0"/>
        <v>67020</v>
      </c>
      <c r="O37" s="101">
        <f t="shared" si="0"/>
        <v>9535</v>
      </c>
      <c r="P37" s="101">
        <f t="shared" si="0"/>
        <v>341238</v>
      </c>
      <c r="Q37" s="101">
        <f t="shared" si="0"/>
        <v>657893</v>
      </c>
      <c r="R37" s="101">
        <f t="shared" ref="R37:S37" si="1">SUM(R9:R36)</f>
        <v>19</v>
      </c>
      <c r="S37" s="101">
        <f t="shared" si="1"/>
        <v>42</v>
      </c>
      <c r="T37" s="101"/>
      <c r="U37" s="102"/>
    </row>
    <row r="38" spans="1:21" ht="15" customHeight="1">
      <c r="A38" s="7" t="s">
        <v>123</v>
      </c>
    </row>
  </sheetData>
  <sheetProtection selectLockedCells="1" selectUnlockedCells="1"/>
  <mergeCells count="26">
    <mergeCell ref="G5:G8"/>
    <mergeCell ref="F5:F8"/>
    <mergeCell ref="U5:U8"/>
    <mergeCell ref="I6:K6"/>
    <mergeCell ref="L6:N6"/>
    <mergeCell ref="Q6:Q8"/>
    <mergeCell ref="R6:S6"/>
    <mergeCell ref="I7:I8"/>
    <mergeCell ref="J7:J8"/>
    <mergeCell ref="T5:T8"/>
    <mergeCell ref="K7:K8"/>
    <mergeCell ref="L7:L8"/>
    <mergeCell ref="M7:M8"/>
    <mergeCell ref="N7:N8"/>
    <mergeCell ref="O7:O8"/>
    <mergeCell ref="P7:P8"/>
    <mergeCell ref="A5:A8"/>
    <mergeCell ref="B5:B8"/>
    <mergeCell ref="C5:C8"/>
    <mergeCell ref="D5:D8"/>
    <mergeCell ref="E5:E8"/>
    <mergeCell ref="R7:R8"/>
    <mergeCell ref="S7:S8"/>
    <mergeCell ref="H5:H8"/>
    <mergeCell ref="I5:Q5"/>
    <mergeCell ref="R5:S5"/>
  </mergeCells>
  <phoneticPr fontId="26"/>
  <printOptions horizontalCentered="1"/>
  <pageMargins left="0.39370078740157483" right="0.39370078740157483" top="0.39370078740157483" bottom="0.39370078740157483" header="0.51181102362204722" footer="0.51181102362204722"/>
  <pageSetup paperSize="9" scale="71" firstPageNumber="54" pageOrder="overThenDown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Normal="100" zoomScaleSheetLayoutView="70" workbookViewId="0">
      <selection activeCell="A37" sqref="A37"/>
    </sheetView>
  </sheetViews>
  <sheetFormatPr defaultRowHeight="10.5"/>
  <cols>
    <col min="1" max="1" width="15" style="1" customWidth="1"/>
    <col min="2" max="2" width="9.375" style="1" customWidth="1"/>
    <col min="3" max="3" width="6.875" style="1" customWidth="1"/>
    <col min="4" max="4" width="6.75" style="1" customWidth="1"/>
    <col min="5" max="5" width="7.5" style="1" customWidth="1"/>
    <col min="6" max="13" width="6.25" style="1" customWidth="1"/>
    <col min="14" max="14" width="6.875" style="1" customWidth="1"/>
    <col min="15" max="18" width="6.25" style="1" customWidth="1"/>
    <col min="19" max="19" width="6.875" style="1" customWidth="1"/>
    <col min="20" max="20" width="7.5" style="1" bestFit="1" customWidth="1"/>
    <col min="21" max="21" width="6.875" style="1" customWidth="1"/>
    <col min="22" max="22" width="6.25" style="1" customWidth="1"/>
    <col min="23" max="23" width="6.875" style="1" customWidth="1"/>
    <col min="24" max="26" width="5.375" style="1" customWidth="1"/>
    <col min="27" max="28" width="9" style="8"/>
    <col min="29" max="16384" width="9" style="1"/>
  </cols>
  <sheetData>
    <row r="1" spans="1:30" ht="18.75" customHeight="1">
      <c r="A1" s="3" t="s">
        <v>124</v>
      </c>
    </row>
    <row r="2" spans="1:30" ht="18.75" customHeight="1">
      <c r="A2" s="3"/>
    </row>
    <row r="3" spans="1:30" ht="15" customHeight="1">
      <c r="A3" s="247" t="s">
        <v>348</v>
      </c>
      <c r="B3" s="259" t="s">
        <v>125</v>
      </c>
      <c r="C3" s="260" t="s">
        <v>126</v>
      </c>
      <c r="D3" s="260"/>
      <c r="E3" s="260"/>
      <c r="F3" s="261" t="s">
        <v>127</v>
      </c>
      <c r="G3" s="261"/>
      <c r="H3" s="261"/>
      <c r="I3" s="261"/>
      <c r="J3" s="261"/>
      <c r="K3" s="261"/>
      <c r="L3" s="261"/>
      <c r="M3" s="261"/>
      <c r="N3" s="261"/>
      <c r="O3" s="260" t="s">
        <v>128</v>
      </c>
      <c r="P3" s="260"/>
      <c r="Q3" s="260"/>
      <c r="R3" s="260"/>
      <c r="S3" s="260"/>
      <c r="T3" s="260"/>
      <c r="U3" s="260"/>
      <c r="V3" s="260"/>
      <c r="W3" s="260"/>
      <c r="X3" s="258" t="s">
        <v>129</v>
      </c>
      <c r="Y3" s="258" t="s">
        <v>130</v>
      </c>
      <c r="Z3" s="264" t="s">
        <v>131</v>
      </c>
    </row>
    <row r="4" spans="1:30" ht="15" customHeight="1">
      <c r="A4" s="248"/>
      <c r="B4" s="259"/>
      <c r="C4" s="265" t="s">
        <v>11</v>
      </c>
      <c r="D4" s="265"/>
      <c r="E4" s="265"/>
      <c r="F4" s="266" t="s">
        <v>12</v>
      </c>
      <c r="G4" s="266"/>
      <c r="H4" s="266"/>
      <c r="I4" s="256" t="s">
        <v>13</v>
      </c>
      <c r="J4" s="256"/>
      <c r="K4" s="256"/>
      <c r="L4" s="94" t="s">
        <v>14</v>
      </c>
      <c r="M4" s="94" t="s">
        <v>132</v>
      </c>
      <c r="N4" s="244" t="s">
        <v>16</v>
      </c>
      <c r="O4" s="267" t="s">
        <v>133</v>
      </c>
      <c r="P4" s="267"/>
      <c r="Q4" s="267"/>
      <c r="R4" s="267"/>
      <c r="S4" s="267"/>
      <c r="T4" s="267"/>
      <c r="U4" s="267"/>
      <c r="V4" s="262" t="s">
        <v>134</v>
      </c>
      <c r="W4" s="244" t="s">
        <v>16</v>
      </c>
      <c r="X4" s="258"/>
      <c r="Y4" s="258"/>
      <c r="Z4" s="264"/>
    </row>
    <row r="5" spans="1:30" ht="15" customHeight="1">
      <c r="A5" s="248"/>
      <c r="B5" s="259"/>
      <c r="C5" s="268" t="s">
        <v>135</v>
      </c>
      <c r="D5" s="268"/>
      <c r="E5" s="244" t="s">
        <v>136</v>
      </c>
      <c r="F5" s="268" t="s">
        <v>18</v>
      </c>
      <c r="G5" s="244" t="s">
        <v>19</v>
      </c>
      <c r="H5" s="244" t="s">
        <v>137</v>
      </c>
      <c r="I5" s="244" t="s">
        <v>21</v>
      </c>
      <c r="J5" s="244" t="s">
        <v>22</v>
      </c>
      <c r="K5" s="244" t="s">
        <v>23</v>
      </c>
      <c r="L5" s="244" t="s">
        <v>24</v>
      </c>
      <c r="M5" s="244" t="s">
        <v>138</v>
      </c>
      <c r="N5" s="244"/>
      <c r="O5" s="263" t="s">
        <v>139</v>
      </c>
      <c r="P5" s="263"/>
      <c r="Q5" s="263"/>
      <c r="R5" s="263"/>
      <c r="S5" s="263"/>
      <c r="T5" s="262" t="s">
        <v>140</v>
      </c>
      <c r="U5" s="244" t="s">
        <v>16</v>
      </c>
      <c r="V5" s="262"/>
      <c r="W5" s="244"/>
      <c r="X5" s="258"/>
      <c r="Y5" s="258"/>
      <c r="Z5" s="264"/>
    </row>
    <row r="6" spans="1:30" ht="15" customHeight="1">
      <c r="A6" s="249"/>
      <c r="B6" s="106" t="s">
        <v>141</v>
      </c>
      <c r="C6" s="268"/>
      <c r="D6" s="268"/>
      <c r="E6" s="244"/>
      <c r="F6" s="268"/>
      <c r="G6" s="244"/>
      <c r="H6" s="244"/>
      <c r="I6" s="244"/>
      <c r="J6" s="244"/>
      <c r="K6" s="244"/>
      <c r="L6" s="244"/>
      <c r="M6" s="244"/>
      <c r="N6" s="244"/>
      <c r="O6" s="95" t="s">
        <v>142</v>
      </c>
      <c r="P6" s="95" t="s">
        <v>143</v>
      </c>
      <c r="Q6" s="95" t="s">
        <v>144</v>
      </c>
      <c r="R6" s="95" t="s">
        <v>14</v>
      </c>
      <c r="S6" s="95" t="s">
        <v>16</v>
      </c>
      <c r="T6" s="262"/>
      <c r="U6" s="262"/>
      <c r="V6" s="262"/>
      <c r="W6" s="244"/>
      <c r="X6" s="104" t="s">
        <v>145</v>
      </c>
      <c r="Y6" s="104" t="s">
        <v>145</v>
      </c>
      <c r="Z6" s="105" t="s">
        <v>145</v>
      </c>
    </row>
    <row r="7" spans="1:30" ht="22.5" customHeight="1">
      <c r="A7" s="213" t="s">
        <v>146</v>
      </c>
      <c r="B7" s="186">
        <v>244367</v>
      </c>
      <c r="C7" s="187">
        <v>84927</v>
      </c>
      <c r="D7" s="188">
        <v>42588</v>
      </c>
      <c r="E7" s="189">
        <v>72962</v>
      </c>
      <c r="F7" s="189">
        <v>10872</v>
      </c>
      <c r="G7" s="189">
        <v>1114</v>
      </c>
      <c r="H7" s="189">
        <v>8802</v>
      </c>
      <c r="I7" s="189">
        <v>381</v>
      </c>
      <c r="J7" s="189"/>
      <c r="K7" s="189">
        <v>120</v>
      </c>
      <c r="L7" s="189">
        <v>257</v>
      </c>
      <c r="M7" s="190">
        <v>6343</v>
      </c>
      <c r="N7" s="9">
        <f>SUM(F7:M7)</f>
        <v>27889</v>
      </c>
      <c r="O7" s="9">
        <v>18176</v>
      </c>
      <c r="P7" s="9">
        <v>6260</v>
      </c>
      <c r="Q7" s="9">
        <v>186</v>
      </c>
      <c r="R7" s="9">
        <v>95</v>
      </c>
      <c r="S7" s="9">
        <f>SUM(O7:R7)</f>
        <v>24717</v>
      </c>
      <c r="T7" s="9">
        <v>540</v>
      </c>
      <c r="U7" s="9">
        <f>S7+T7</f>
        <v>25257</v>
      </c>
      <c r="V7" s="9">
        <v>1447</v>
      </c>
      <c r="W7" s="9">
        <f>U7+V7</f>
        <v>26704</v>
      </c>
      <c r="X7" s="231">
        <f t="shared" ref="X7" si="0">S7/W7*100</f>
        <v>92.559167165967651</v>
      </c>
      <c r="Y7" s="231">
        <f t="shared" ref="Y7" si="1">U7/W7*100</f>
        <v>94.581336129418816</v>
      </c>
      <c r="Z7" s="232">
        <f t="shared" ref="Z7" si="2">E7/C7*100</f>
        <v>85.911429816195081</v>
      </c>
    </row>
    <row r="8" spans="1:30" ht="22.5" customHeight="1">
      <c r="A8" s="214" t="s">
        <v>147</v>
      </c>
      <c r="B8" s="191">
        <v>41795</v>
      </c>
      <c r="C8" s="192">
        <v>19440</v>
      </c>
      <c r="D8" s="193">
        <v>42588</v>
      </c>
      <c r="E8" s="194">
        <v>15508</v>
      </c>
      <c r="F8" s="194"/>
      <c r="G8" s="194"/>
      <c r="H8" s="194"/>
      <c r="I8" s="194"/>
      <c r="J8" s="194"/>
      <c r="K8" s="194">
        <v>3010</v>
      </c>
      <c r="L8" s="194">
        <v>29</v>
      </c>
      <c r="M8" s="195">
        <v>2795</v>
      </c>
      <c r="N8" s="6">
        <f t="shared" ref="N8:N12" si="3">SUM(F8:M8)</f>
        <v>5834</v>
      </c>
      <c r="O8" s="6">
        <v>2923</v>
      </c>
      <c r="P8" s="6">
        <v>597</v>
      </c>
      <c r="Q8" s="6">
        <v>905</v>
      </c>
      <c r="R8" s="6">
        <v>393</v>
      </c>
      <c r="S8" s="6">
        <f>SUM(O8:R8)</f>
        <v>4818</v>
      </c>
      <c r="T8" s="6">
        <v>251</v>
      </c>
      <c r="U8" s="6">
        <f>S8+T8</f>
        <v>5069</v>
      </c>
      <c r="V8" s="6">
        <v>607</v>
      </c>
      <c r="W8" s="6">
        <f>U8+V8</f>
        <v>5676</v>
      </c>
      <c r="X8" s="229">
        <f t="shared" ref="X8:X12" si="4">S8/W8*100</f>
        <v>84.883720930232556</v>
      </c>
      <c r="Y8" s="229">
        <f t="shared" ref="Y8:Y12" si="5">U8/W8*100</f>
        <v>89.305849189570125</v>
      </c>
      <c r="Z8" s="230">
        <f t="shared" ref="Z8:Z12" si="6">E8/C8*100</f>
        <v>79.773662551440324</v>
      </c>
    </row>
    <row r="9" spans="1:30" ht="22.5" customHeight="1">
      <c r="A9" s="214" t="s">
        <v>148</v>
      </c>
      <c r="B9" s="191">
        <v>30296</v>
      </c>
      <c r="C9" s="192">
        <v>11767</v>
      </c>
      <c r="D9" s="193">
        <v>42587</v>
      </c>
      <c r="E9" s="194">
        <v>9814</v>
      </c>
      <c r="F9" s="227"/>
      <c r="G9" s="227"/>
      <c r="H9" s="227"/>
      <c r="I9" s="227"/>
      <c r="J9" s="227"/>
      <c r="K9" s="227"/>
      <c r="L9" s="227"/>
      <c r="M9" s="195">
        <v>3592</v>
      </c>
      <c r="N9" s="6">
        <f t="shared" si="3"/>
        <v>3592</v>
      </c>
      <c r="O9" s="6">
        <v>2097</v>
      </c>
      <c r="P9" s="6">
        <v>771</v>
      </c>
      <c r="Q9" s="6">
        <v>98</v>
      </c>
      <c r="R9" s="6">
        <v>8</v>
      </c>
      <c r="S9" s="6">
        <f>SUM(O9:R9)</f>
        <v>2974</v>
      </c>
      <c r="T9" s="6">
        <v>112</v>
      </c>
      <c r="U9" s="6">
        <f t="shared" ref="U9:U33" si="7">S9+T9</f>
        <v>3086</v>
      </c>
      <c r="V9" s="6">
        <v>506</v>
      </c>
      <c r="W9" s="6">
        <f t="shared" ref="W9:W33" si="8">U9+V9</f>
        <v>3592</v>
      </c>
      <c r="X9" s="229">
        <f t="shared" si="4"/>
        <v>82.795100222717139</v>
      </c>
      <c r="Y9" s="229">
        <f t="shared" si="5"/>
        <v>85.913140311804</v>
      </c>
      <c r="Z9" s="230">
        <f t="shared" si="6"/>
        <v>83.402736466389044</v>
      </c>
    </row>
    <row r="10" spans="1:30" ht="22.5" customHeight="1">
      <c r="A10" s="214" t="s">
        <v>149</v>
      </c>
      <c r="B10" s="191">
        <v>24236</v>
      </c>
      <c r="C10" s="192">
        <v>8825</v>
      </c>
      <c r="D10" s="193">
        <v>42565</v>
      </c>
      <c r="E10" s="194">
        <v>7383</v>
      </c>
      <c r="F10" s="194"/>
      <c r="G10" s="194"/>
      <c r="H10" s="194"/>
      <c r="I10" s="194"/>
      <c r="J10" s="194"/>
      <c r="K10" s="194"/>
      <c r="L10" s="194">
        <v>54</v>
      </c>
      <c r="M10" s="195">
        <v>2648</v>
      </c>
      <c r="N10" s="6">
        <f t="shared" si="3"/>
        <v>2702</v>
      </c>
      <c r="O10" s="6"/>
      <c r="P10" s="6"/>
      <c r="Q10" s="6"/>
      <c r="R10" s="6"/>
      <c r="S10" s="6">
        <v>2351</v>
      </c>
      <c r="T10" s="6">
        <v>14</v>
      </c>
      <c r="U10" s="6">
        <f t="shared" si="7"/>
        <v>2365</v>
      </c>
      <c r="V10" s="6">
        <v>337</v>
      </c>
      <c r="W10" s="6">
        <f t="shared" si="8"/>
        <v>2702</v>
      </c>
      <c r="X10" s="229">
        <f t="shared" si="4"/>
        <v>87.009622501850487</v>
      </c>
      <c r="Y10" s="229">
        <f t="shared" si="5"/>
        <v>87.527757216876395</v>
      </c>
      <c r="Z10" s="230">
        <f t="shared" si="6"/>
        <v>83.660056657223791</v>
      </c>
    </row>
    <row r="11" spans="1:30" ht="22.5" customHeight="1">
      <c r="A11" s="214" t="s">
        <v>150</v>
      </c>
      <c r="B11" s="191">
        <v>61743</v>
      </c>
      <c r="C11" s="192">
        <v>20979</v>
      </c>
      <c r="D11" s="193">
        <v>42586</v>
      </c>
      <c r="E11" s="194">
        <v>17907</v>
      </c>
      <c r="F11" s="194"/>
      <c r="G11" s="194"/>
      <c r="H11" s="194"/>
      <c r="I11" s="194"/>
      <c r="J11" s="194"/>
      <c r="K11" s="194"/>
      <c r="L11" s="194"/>
      <c r="M11" s="195">
        <v>6536</v>
      </c>
      <c r="N11" s="6">
        <f t="shared" si="3"/>
        <v>6536</v>
      </c>
      <c r="O11" s="6">
        <v>4369</v>
      </c>
      <c r="P11" s="6">
        <v>1377</v>
      </c>
      <c r="Q11" s="6">
        <v>201</v>
      </c>
      <c r="R11" s="6">
        <v>90</v>
      </c>
      <c r="S11" s="6">
        <f>SUM(O11:R11)</f>
        <v>6037</v>
      </c>
      <c r="T11" s="6">
        <v>42</v>
      </c>
      <c r="U11" s="6">
        <f t="shared" si="7"/>
        <v>6079</v>
      </c>
      <c r="V11" s="6">
        <v>457</v>
      </c>
      <c r="W11" s="6">
        <f t="shared" si="8"/>
        <v>6536</v>
      </c>
      <c r="X11" s="229">
        <f t="shared" si="4"/>
        <v>92.365361077111388</v>
      </c>
      <c r="Y11" s="229">
        <f t="shared" si="5"/>
        <v>93.007955936352502</v>
      </c>
      <c r="Z11" s="230">
        <f t="shared" si="6"/>
        <v>85.356785356785352</v>
      </c>
    </row>
    <row r="12" spans="1:30" ht="22.5" customHeight="1">
      <c r="A12" s="214" t="s">
        <v>151</v>
      </c>
      <c r="B12" s="191">
        <v>47667</v>
      </c>
      <c r="C12" s="192">
        <v>18105</v>
      </c>
      <c r="D12" s="193">
        <v>42592</v>
      </c>
      <c r="E12" s="194">
        <v>14827</v>
      </c>
      <c r="F12" s="194"/>
      <c r="G12" s="194"/>
      <c r="H12" s="194"/>
      <c r="I12" s="194"/>
      <c r="J12" s="194">
        <v>3081</v>
      </c>
      <c r="K12" s="194"/>
      <c r="L12" s="194"/>
      <c r="M12" s="195">
        <v>2663</v>
      </c>
      <c r="N12" s="6">
        <f t="shared" si="3"/>
        <v>5744</v>
      </c>
      <c r="O12" s="6"/>
      <c r="P12" s="6"/>
      <c r="Q12" s="6"/>
      <c r="R12" s="6"/>
      <c r="S12" s="6">
        <v>4740</v>
      </c>
      <c r="T12" s="6">
        <v>58</v>
      </c>
      <c r="U12" s="6">
        <f t="shared" si="7"/>
        <v>4798</v>
      </c>
      <c r="V12" s="6">
        <v>614</v>
      </c>
      <c r="W12" s="6">
        <f t="shared" si="8"/>
        <v>5412</v>
      </c>
      <c r="X12" s="229">
        <f t="shared" si="4"/>
        <v>87.58314855875831</v>
      </c>
      <c r="Y12" s="229">
        <f t="shared" si="5"/>
        <v>88.654841093865485</v>
      </c>
      <c r="Z12" s="230">
        <f t="shared" si="6"/>
        <v>81.89450428058548</v>
      </c>
    </row>
    <row r="13" spans="1:30" ht="22.5" customHeight="1">
      <c r="A13" s="214" t="s">
        <v>152</v>
      </c>
      <c r="B13" s="191">
        <v>18880</v>
      </c>
      <c r="C13" s="192">
        <v>8138</v>
      </c>
      <c r="D13" s="193">
        <v>42589</v>
      </c>
      <c r="E13" s="194">
        <v>6828</v>
      </c>
      <c r="F13" s="194"/>
      <c r="G13" s="194"/>
      <c r="H13" s="194"/>
      <c r="I13" s="194"/>
      <c r="J13" s="194">
        <v>74</v>
      </c>
      <c r="K13" s="194"/>
      <c r="L13" s="194"/>
      <c r="M13" s="195">
        <v>2425</v>
      </c>
      <c r="N13" s="6">
        <f>SUM(F13:M13)</f>
        <v>2499</v>
      </c>
      <c r="O13" s="6">
        <v>1346</v>
      </c>
      <c r="P13" s="6">
        <v>395</v>
      </c>
      <c r="Q13" s="6">
        <v>423</v>
      </c>
      <c r="R13" s="6">
        <v>8</v>
      </c>
      <c r="S13" s="6">
        <f t="shared" ref="S13:S26" si="9">SUM(O13:R13)</f>
        <v>2172</v>
      </c>
      <c r="T13" s="6">
        <v>18</v>
      </c>
      <c r="U13" s="6">
        <f t="shared" si="7"/>
        <v>2190</v>
      </c>
      <c r="V13" s="6">
        <v>309</v>
      </c>
      <c r="W13" s="6">
        <f t="shared" si="8"/>
        <v>2499</v>
      </c>
      <c r="X13" s="229">
        <f>S13/W13*100</f>
        <v>86.914765906362547</v>
      </c>
      <c r="Y13" s="229">
        <f>U13/W13*100</f>
        <v>87.635054021608639</v>
      </c>
      <c r="Z13" s="230">
        <f>E13/C13*100</f>
        <v>83.902678790857706</v>
      </c>
      <c r="AC13" s="228"/>
      <c r="AD13" s="228"/>
    </row>
    <row r="14" spans="1:30" ht="22.5" customHeight="1">
      <c r="A14" s="214" t="s">
        <v>153</v>
      </c>
      <c r="B14" s="191">
        <v>5040</v>
      </c>
      <c r="C14" s="192">
        <v>2565</v>
      </c>
      <c r="D14" s="193">
        <v>42565</v>
      </c>
      <c r="E14" s="194">
        <v>2151</v>
      </c>
      <c r="F14" s="194"/>
      <c r="G14" s="194"/>
      <c r="H14" s="194"/>
      <c r="I14" s="194"/>
      <c r="J14" s="194"/>
      <c r="K14" s="194"/>
      <c r="L14" s="194">
        <v>1032</v>
      </c>
      <c r="M14" s="195">
        <v>111</v>
      </c>
      <c r="N14" s="6">
        <f t="shared" ref="N14:N33" si="10">SUM(F14:M14)</f>
        <v>1143</v>
      </c>
      <c r="O14" s="6">
        <v>369</v>
      </c>
      <c r="P14" s="6">
        <v>113</v>
      </c>
      <c r="Q14" s="6">
        <v>35</v>
      </c>
      <c r="R14" s="6">
        <v>5</v>
      </c>
      <c r="S14" s="6">
        <f t="shared" si="9"/>
        <v>522</v>
      </c>
      <c r="T14" s="6">
        <v>2</v>
      </c>
      <c r="U14" s="6">
        <f t="shared" si="7"/>
        <v>524</v>
      </c>
      <c r="V14" s="6">
        <v>261</v>
      </c>
      <c r="W14" s="6">
        <f t="shared" si="8"/>
        <v>785</v>
      </c>
      <c r="X14" s="229">
        <f t="shared" ref="X14:X33" si="11">S14/W14*100</f>
        <v>66.496815286624198</v>
      </c>
      <c r="Y14" s="229">
        <f t="shared" ref="Y14:Y33" si="12">U14/W14*100</f>
        <v>66.751592356687894</v>
      </c>
      <c r="Z14" s="230">
        <f t="shared" ref="Z14:Z33" si="13">E14/C14*100</f>
        <v>83.859649122807028</v>
      </c>
    </row>
    <row r="15" spans="1:30" ht="22.5" customHeight="1">
      <c r="A15" s="214" t="s">
        <v>154</v>
      </c>
      <c r="B15" s="191">
        <v>7104</v>
      </c>
      <c r="C15" s="192">
        <v>3015</v>
      </c>
      <c r="D15" s="193">
        <v>42595</v>
      </c>
      <c r="E15" s="194">
        <v>2426</v>
      </c>
      <c r="F15" s="194"/>
      <c r="G15" s="194"/>
      <c r="H15" s="194"/>
      <c r="I15" s="194">
        <v>228</v>
      </c>
      <c r="J15" s="194"/>
      <c r="K15" s="194"/>
      <c r="L15" s="194">
        <v>392</v>
      </c>
      <c r="M15" s="195">
        <v>268</v>
      </c>
      <c r="N15" s="6">
        <f t="shared" si="10"/>
        <v>888</v>
      </c>
      <c r="O15" s="6">
        <v>467</v>
      </c>
      <c r="P15" s="6">
        <v>134</v>
      </c>
      <c r="Q15" s="6">
        <v>58</v>
      </c>
      <c r="R15" s="6">
        <v>1</v>
      </c>
      <c r="S15" s="6">
        <f t="shared" si="9"/>
        <v>660</v>
      </c>
      <c r="T15" s="6">
        <v>45</v>
      </c>
      <c r="U15" s="6">
        <f t="shared" si="7"/>
        <v>705</v>
      </c>
      <c r="V15" s="6">
        <v>183</v>
      </c>
      <c r="W15" s="6">
        <f t="shared" si="8"/>
        <v>888</v>
      </c>
      <c r="X15" s="229">
        <f t="shared" si="11"/>
        <v>74.324324324324323</v>
      </c>
      <c r="Y15" s="229">
        <f t="shared" si="12"/>
        <v>79.391891891891902</v>
      </c>
      <c r="Z15" s="230">
        <f t="shared" si="13"/>
        <v>80.464344941956881</v>
      </c>
    </row>
    <row r="16" spans="1:30" ht="22.5" customHeight="1">
      <c r="A16" s="214" t="s">
        <v>155</v>
      </c>
      <c r="B16" s="191">
        <v>8307</v>
      </c>
      <c r="C16" s="192">
        <v>4697</v>
      </c>
      <c r="D16" s="193">
        <v>42565</v>
      </c>
      <c r="E16" s="194">
        <v>3557</v>
      </c>
      <c r="F16" s="194"/>
      <c r="G16" s="194"/>
      <c r="H16" s="194">
        <v>121</v>
      </c>
      <c r="I16" s="194">
        <v>116</v>
      </c>
      <c r="J16" s="194"/>
      <c r="K16" s="194"/>
      <c r="L16" s="194"/>
      <c r="M16" s="195">
        <v>1319</v>
      </c>
      <c r="N16" s="6">
        <f t="shared" si="10"/>
        <v>1556</v>
      </c>
      <c r="O16" s="6">
        <v>519</v>
      </c>
      <c r="P16" s="6">
        <v>188</v>
      </c>
      <c r="Q16" s="6">
        <v>587</v>
      </c>
      <c r="R16" s="6"/>
      <c r="S16" s="6">
        <f t="shared" si="9"/>
        <v>1294</v>
      </c>
      <c r="T16" s="6">
        <v>3</v>
      </c>
      <c r="U16" s="6">
        <f t="shared" si="7"/>
        <v>1297</v>
      </c>
      <c r="V16" s="6">
        <v>5</v>
      </c>
      <c r="W16" s="6">
        <f t="shared" si="8"/>
        <v>1302</v>
      </c>
      <c r="X16" s="229">
        <f t="shared" si="11"/>
        <v>99.385560675883255</v>
      </c>
      <c r="Y16" s="229">
        <f t="shared" si="12"/>
        <v>99.615975422427042</v>
      </c>
      <c r="Z16" s="230">
        <f t="shared" si="13"/>
        <v>75.729188843942936</v>
      </c>
    </row>
    <row r="17" spans="1:29" ht="22.5" customHeight="1">
      <c r="A17" s="215" t="s">
        <v>156</v>
      </c>
      <c r="B17" s="191">
        <v>27541</v>
      </c>
      <c r="C17" s="192">
        <v>9451</v>
      </c>
      <c r="D17" s="193">
        <v>42573</v>
      </c>
      <c r="E17" s="194">
        <v>7795</v>
      </c>
      <c r="F17" s="194"/>
      <c r="G17" s="194"/>
      <c r="H17" s="194">
        <v>1016</v>
      </c>
      <c r="I17" s="194"/>
      <c r="J17" s="194"/>
      <c r="K17" s="194"/>
      <c r="L17" s="194"/>
      <c r="M17" s="195">
        <v>2010</v>
      </c>
      <c r="N17" s="6">
        <f t="shared" si="10"/>
        <v>3026</v>
      </c>
      <c r="O17" s="6">
        <v>1973</v>
      </c>
      <c r="P17" s="6">
        <v>239</v>
      </c>
      <c r="Q17" s="6">
        <v>37</v>
      </c>
      <c r="R17" s="6">
        <v>241</v>
      </c>
      <c r="S17" s="6">
        <f t="shared" si="9"/>
        <v>2490</v>
      </c>
      <c r="T17" s="6">
        <v>9</v>
      </c>
      <c r="U17" s="6">
        <f t="shared" si="7"/>
        <v>2499</v>
      </c>
      <c r="V17" s="6">
        <v>354</v>
      </c>
      <c r="W17" s="6">
        <f t="shared" si="8"/>
        <v>2853</v>
      </c>
      <c r="X17" s="229">
        <f t="shared" si="11"/>
        <v>87.27655099894848</v>
      </c>
      <c r="Y17" s="229">
        <f t="shared" si="12"/>
        <v>87.592008412197686</v>
      </c>
      <c r="Z17" s="230">
        <f t="shared" si="13"/>
        <v>82.478044651359653</v>
      </c>
    </row>
    <row r="18" spans="1:29" ht="22.5" customHeight="1">
      <c r="A18" s="215" t="s">
        <v>342</v>
      </c>
      <c r="B18" s="191">
        <v>18208</v>
      </c>
      <c r="C18" s="192">
        <v>8454</v>
      </c>
      <c r="D18" s="193">
        <v>42587</v>
      </c>
      <c r="E18" s="194">
        <v>7137</v>
      </c>
      <c r="F18" s="194"/>
      <c r="G18" s="194"/>
      <c r="H18" s="194"/>
      <c r="I18" s="194"/>
      <c r="J18" s="194">
        <v>1355</v>
      </c>
      <c r="K18" s="194">
        <v>1291</v>
      </c>
      <c r="L18" s="194"/>
      <c r="M18" s="195"/>
      <c r="N18" s="6">
        <f t="shared" si="10"/>
        <v>2646</v>
      </c>
      <c r="O18" s="6">
        <v>1387</v>
      </c>
      <c r="P18" s="6">
        <v>272</v>
      </c>
      <c r="Q18" s="6">
        <v>232</v>
      </c>
      <c r="R18" s="6">
        <v>238</v>
      </c>
      <c r="S18" s="6">
        <f t="shared" si="9"/>
        <v>2129</v>
      </c>
      <c r="T18" s="6">
        <v>204</v>
      </c>
      <c r="U18" s="6">
        <f t="shared" si="7"/>
        <v>2333</v>
      </c>
      <c r="V18" s="6">
        <v>279</v>
      </c>
      <c r="W18" s="6">
        <f t="shared" si="8"/>
        <v>2612</v>
      </c>
      <c r="X18" s="229">
        <f t="shared" si="11"/>
        <v>81.508422664624817</v>
      </c>
      <c r="Y18" s="229">
        <f t="shared" si="12"/>
        <v>89.318529862174572</v>
      </c>
      <c r="Z18" s="230">
        <f t="shared" si="13"/>
        <v>84.421575585521651</v>
      </c>
    </row>
    <row r="19" spans="1:29" ht="22.5" customHeight="1">
      <c r="A19" s="214" t="s">
        <v>187</v>
      </c>
      <c r="B19" s="191">
        <v>34418</v>
      </c>
      <c r="C19" s="192">
        <v>12737</v>
      </c>
      <c r="D19" s="193">
        <v>42607</v>
      </c>
      <c r="E19" s="194">
        <v>10399</v>
      </c>
      <c r="F19" s="194"/>
      <c r="G19" s="194"/>
      <c r="H19" s="194"/>
      <c r="I19" s="194"/>
      <c r="J19" s="194">
        <v>16</v>
      </c>
      <c r="K19" s="194"/>
      <c r="L19" s="194"/>
      <c r="M19" s="195">
        <v>3807</v>
      </c>
      <c r="N19" s="6">
        <f t="shared" si="10"/>
        <v>3823</v>
      </c>
      <c r="O19" s="6">
        <v>2265</v>
      </c>
      <c r="P19" s="6">
        <v>923</v>
      </c>
      <c r="Q19" s="6"/>
      <c r="R19" s="6">
        <v>16</v>
      </c>
      <c r="S19" s="6">
        <f t="shared" si="9"/>
        <v>3204</v>
      </c>
      <c r="T19" s="6">
        <v>87</v>
      </c>
      <c r="U19" s="6">
        <f t="shared" si="7"/>
        <v>3291</v>
      </c>
      <c r="V19" s="6">
        <v>515</v>
      </c>
      <c r="W19" s="6">
        <f t="shared" si="8"/>
        <v>3806</v>
      </c>
      <c r="X19" s="229">
        <f t="shared" si="11"/>
        <v>84.182869153967417</v>
      </c>
      <c r="Y19" s="229">
        <f t="shared" si="12"/>
        <v>86.468733578560162</v>
      </c>
      <c r="Z19" s="230">
        <f t="shared" si="13"/>
        <v>81.644029206249513</v>
      </c>
    </row>
    <row r="20" spans="1:29" ht="22.5" customHeight="1">
      <c r="A20" s="216" t="s">
        <v>188</v>
      </c>
      <c r="B20" s="191">
        <v>5742</v>
      </c>
      <c r="C20" s="192">
        <v>1631</v>
      </c>
      <c r="D20" s="193">
        <v>42595</v>
      </c>
      <c r="E20" s="194">
        <v>1213</v>
      </c>
      <c r="F20" s="194"/>
      <c r="G20" s="194"/>
      <c r="H20" s="194"/>
      <c r="I20" s="194"/>
      <c r="J20" s="194"/>
      <c r="K20" s="194"/>
      <c r="L20" s="194"/>
      <c r="M20" s="195">
        <v>444</v>
      </c>
      <c r="N20" s="6">
        <f t="shared" si="10"/>
        <v>444</v>
      </c>
      <c r="O20" s="6">
        <v>294</v>
      </c>
      <c r="P20" s="6">
        <v>66</v>
      </c>
      <c r="Q20" s="6"/>
      <c r="R20" s="6"/>
      <c r="S20" s="6">
        <f t="shared" si="9"/>
        <v>360</v>
      </c>
      <c r="T20" s="6">
        <v>49</v>
      </c>
      <c r="U20" s="6">
        <f t="shared" si="7"/>
        <v>409</v>
      </c>
      <c r="V20" s="6">
        <v>35</v>
      </c>
      <c r="W20" s="6">
        <f t="shared" si="8"/>
        <v>444</v>
      </c>
      <c r="X20" s="229">
        <f t="shared" si="11"/>
        <v>81.081081081081081</v>
      </c>
      <c r="Y20" s="229">
        <f t="shared" si="12"/>
        <v>92.117117117117118</v>
      </c>
      <c r="Z20" s="230">
        <f t="shared" si="13"/>
        <v>74.371551195585525</v>
      </c>
    </row>
    <row r="21" spans="1:29" ht="22.5" customHeight="1">
      <c r="A21" s="216" t="s">
        <v>189</v>
      </c>
      <c r="B21" s="191">
        <v>4317</v>
      </c>
      <c r="C21" s="192">
        <v>2170</v>
      </c>
      <c r="D21" s="193">
        <v>42597</v>
      </c>
      <c r="E21" s="194">
        <v>1112</v>
      </c>
      <c r="F21" s="194"/>
      <c r="G21" s="194"/>
      <c r="H21" s="194"/>
      <c r="I21" s="194"/>
      <c r="J21" s="194"/>
      <c r="K21" s="194">
        <v>408</v>
      </c>
      <c r="L21" s="194"/>
      <c r="M21" s="195"/>
      <c r="N21" s="6">
        <f t="shared" si="10"/>
        <v>408</v>
      </c>
      <c r="O21" s="6">
        <v>300</v>
      </c>
      <c r="P21" s="6">
        <v>30</v>
      </c>
      <c r="Q21" s="6">
        <v>2</v>
      </c>
      <c r="R21" s="6">
        <v>31</v>
      </c>
      <c r="S21" s="6">
        <f t="shared" si="9"/>
        <v>363</v>
      </c>
      <c r="T21" s="6">
        <v>5</v>
      </c>
      <c r="U21" s="6">
        <f t="shared" si="7"/>
        <v>368</v>
      </c>
      <c r="V21" s="6">
        <v>38</v>
      </c>
      <c r="W21" s="6">
        <f t="shared" si="8"/>
        <v>406</v>
      </c>
      <c r="X21" s="229">
        <f t="shared" si="11"/>
        <v>89.408866995073893</v>
      </c>
      <c r="Y21" s="229">
        <f t="shared" si="12"/>
        <v>90.64039408866995</v>
      </c>
      <c r="Z21" s="230">
        <f t="shared" si="13"/>
        <v>51.244239631336406</v>
      </c>
      <c r="AC21" s="10"/>
    </row>
    <row r="22" spans="1:29" ht="22.5" customHeight="1">
      <c r="A22" s="216" t="s">
        <v>190</v>
      </c>
      <c r="B22" s="191">
        <v>7817</v>
      </c>
      <c r="C22" s="192">
        <v>2667</v>
      </c>
      <c r="D22" s="193">
        <v>42595</v>
      </c>
      <c r="E22" s="194">
        <v>2055</v>
      </c>
      <c r="F22" s="194"/>
      <c r="G22" s="194"/>
      <c r="H22" s="194"/>
      <c r="I22" s="194">
        <v>217</v>
      </c>
      <c r="J22" s="194">
        <v>197</v>
      </c>
      <c r="K22" s="194"/>
      <c r="L22" s="194"/>
      <c r="M22" s="195">
        <v>409</v>
      </c>
      <c r="N22" s="6">
        <f t="shared" si="10"/>
        <v>823</v>
      </c>
      <c r="O22" s="6">
        <v>482</v>
      </c>
      <c r="P22" s="6">
        <v>135</v>
      </c>
      <c r="Q22" s="6">
        <v>5</v>
      </c>
      <c r="R22" s="6"/>
      <c r="S22" s="6">
        <f t="shared" si="9"/>
        <v>622</v>
      </c>
      <c r="T22" s="6">
        <v>2</v>
      </c>
      <c r="U22" s="6">
        <f t="shared" si="7"/>
        <v>624</v>
      </c>
      <c r="V22" s="6">
        <v>128</v>
      </c>
      <c r="W22" s="6">
        <f t="shared" si="8"/>
        <v>752</v>
      </c>
      <c r="X22" s="229">
        <f t="shared" si="11"/>
        <v>82.712765957446805</v>
      </c>
      <c r="Y22" s="229">
        <f t="shared" si="12"/>
        <v>82.978723404255319</v>
      </c>
      <c r="Z22" s="230">
        <f t="shared" si="13"/>
        <v>77.052868391451071</v>
      </c>
      <c r="AC22" s="8"/>
    </row>
    <row r="23" spans="1:29" ht="22.5" customHeight="1">
      <c r="A23" s="216" t="s">
        <v>191</v>
      </c>
      <c r="B23" s="191">
        <v>81193</v>
      </c>
      <c r="C23" s="192">
        <v>28962</v>
      </c>
      <c r="D23" s="193">
        <v>42409</v>
      </c>
      <c r="E23" s="194">
        <v>26303</v>
      </c>
      <c r="F23" s="194"/>
      <c r="G23" s="194"/>
      <c r="H23" s="194">
        <v>1640</v>
      </c>
      <c r="I23" s="194"/>
      <c r="J23" s="194"/>
      <c r="K23" s="194"/>
      <c r="L23" s="194"/>
      <c r="M23" s="195">
        <v>8129</v>
      </c>
      <c r="N23" s="6">
        <f t="shared" si="10"/>
        <v>9769</v>
      </c>
      <c r="O23" s="6">
        <v>6855</v>
      </c>
      <c r="P23" s="6">
        <v>411</v>
      </c>
      <c r="Q23" s="6">
        <v>200</v>
      </c>
      <c r="R23" s="6">
        <v>979</v>
      </c>
      <c r="S23" s="6">
        <f t="shared" si="9"/>
        <v>8445</v>
      </c>
      <c r="T23" s="6">
        <v>291</v>
      </c>
      <c r="U23" s="6">
        <f t="shared" si="7"/>
        <v>8736</v>
      </c>
      <c r="V23" s="6">
        <v>891</v>
      </c>
      <c r="W23" s="6">
        <f t="shared" si="8"/>
        <v>9627</v>
      </c>
      <c r="X23" s="229">
        <f t="shared" si="11"/>
        <v>87.722031785602994</v>
      </c>
      <c r="Y23" s="229">
        <f t="shared" si="12"/>
        <v>90.744780305391089</v>
      </c>
      <c r="Z23" s="230">
        <f t="shared" si="13"/>
        <v>90.81900421241626</v>
      </c>
    </row>
    <row r="24" spans="1:29" ht="22.5" customHeight="1">
      <c r="A24" s="216" t="s">
        <v>192</v>
      </c>
      <c r="B24" s="191">
        <v>26944</v>
      </c>
      <c r="C24" s="192">
        <v>9780</v>
      </c>
      <c r="D24" s="193">
        <v>42595</v>
      </c>
      <c r="E24" s="194">
        <v>8612</v>
      </c>
      <c r="F24" s="194"/>
      <c r="G24" s="194"/>
      <c r="H24" s="194"/>
      <c r="I24" s="194"/>
      <c r="J24" s="194"/>
      <c r="K24" s="194">
        <v>3152</v>
      </c>
      <c r="L24" s="194"/>
      <c r="M24" s="195"/>
      <c r="N24" s="6">
        <f t="shared" si="10"/>
        <v>3152</v>
      </c>
      <c r="O24" s="6">
        <v>1961</v>
      </c>
      <c r="P24" s="6">
        <v>552</v>
      </c>
      <c r="Q24" s="6">
        <v>40</v>
      </c>
      <c r="R24" s="6">
        <v>7</v>
      </c>
      <c r="S24" s="6">
        <f t="shared" si="9"/>
        <v>2560</v>
      </c>
      <c r="T24" s="6">
        <v>85</v>
      </c>
      <c r="U24" s="6">
        <f t="shared" si="7"/>
        <v>2645</v>
      </c>
      <c r="V24" s="6">
        <v>507</v>
      </c>
      <c r="W24" s="6">
        <f t="shared" si="8"/>
        <v>3152</v>
      </c>
      <c r="X24" s="229">
        <f t="shared" si="11"/>
        <v>81.218274111675129</v>
      </c>
      <c r="Y24" s="229">
        <f t="shared" si="12"/>
        <v>83.914974619289339</v>
      </c>
      <c r="Z24" s="230">
        <f t="shared" si="13"/>
        <v>88.057259713701427</v>
      </c>
    </row>
    <row r="25" spans="1:29" ht="22.5" customHeight="1">
      <c r="A25" s="216" t="s">
        <v>193</v>
      </c>
      <c r="B25" s="191">
        <v>30801</v>
      </c>
      <c r="C25" s="192">
        <v>12214</v>
      </c>
      <c r="D25" s="193">
        <v>42565</v>
      </c>
      <c r="E25" s="194">
        <v>10623</v>
      </c>
      <c r="F25" s="194"/>
      <c r="G25" s="194"/>
      <c r="H25" s="194"/>
      <c r="I25" s="194"/>
      <c r="J25" s="194"/>
      <c r="K25" s="194"/>
      <c r="L25" s="194"/>
      <c r="M25" s="195">
        <v>3888</v>
      </c>
      <c r="N25" s="6">
        <f t="shared" si="10"/>
        <v>3888</v>
      </c>
      <c r="O25" s="6">
        <v>2215</v>
      </c>
      <c r="P25" s="6">
        <v>895</v>
      </c>
      <c r="Q25" s="6">
        <v>61</v>
      </c>
      <c r="R25" s="6">
        <v>31</v>
      </c>
      <c r="S25" s="6">
        <f t="shared" si="9"/>
        <v>3202</v>
      </c>
      <c r="T25" s="6">
        <v>1</v>
      </c>
      <c r="U25" s="6">
        <f t="shared" si="7"/>
        <v>3203</v>
      </c>
      <c r="V25" s="6">
        <v>685</v>
      </c>
      <c r="W25" s="6">
        <f t="shared" si="8"/>
        <v>3888</v>
      </c>
      <c r="X25" s="229">
        <f t="shared" si="11"/>
        <v>82.355967078189295</v>
      </c>
      <c r="Y25" s="229">
        <f t="shared" si="12"/>
        <v>82.38168724279835</v>
      </c>
      <c r="Z25" s="230">
        <f t="shared" si="13"/>
        <v>86.973964303258555</v>
      </c>
    </row>
    <row r="26" spans="1:29" ht="22.5" customHeight="1">
      <c r="A26" s="216" t="s">
        <v>194</v>
      </c>
      <c r="B26" s="191">
        <v>23715</v>
      </c>
      <c r="C26" s="192">
        <v>7861</v>
      </c>
      <c r="D26" s="193">
        <v>42588</v>
      </c>
      <c r="E26" s="194">
        <v>6626</v>
      </c>
      <c r="F26" s="194"/>
      <c r="G26" s="194"/>
      <c r="H26" s="194"/>
      <c r="I26" s="194"/>
      <c r="J26" s="194">
        <v>412</v>
      </c>
      <c r="K26" s="194">
        <v>458</v>
      </c>
      <c r="L26" s="194"/>
      <c r="M26" s="195">
        <v>1763</v>
      </c>
      <c r="N26" s="6">
        <f t="shared" si="10"/>
        <v>2633</v>
      </c>
      <c r="O26" s="6">
        <v>1508</v>
      </c>
      <c r="P26" s="6">
        <v>278</v>
      </c>
      <c r="Q26" s="6">
        <v>163</v>
      </c>
      <c r="R26" s="6">
        <v>298</v>
      </c>
      <c r="S26" s="6">
        <f t="shared" si="9"/>
        <v>2247</v>
      </c>
      <c r="T26" s="6">
        <v>178</v>
      </c>
      <c r="U26" s="6">
        <f t="shared" si="7"/>
        <v>2425</v>
      </c>
      <c r="V26" s="6">
        <v>0</v>
      </c>
      <c r="W26" s="6">
        <f t="shared" si="8"/>
        <v>2425</v>
      </c>
      <c r="X26" s="229">
        <f t="shared" si="11"/>
        <v>92.659793814432987</v>
      </c>
      <c r="Y26" s="229">
        <f t="shared" si="12"/>
        <v>100</v>
      </c>
      <c r="Z26" s="230">
        <f t="shared" si="13"/>
        <v>84.289530594072005</v>
      </c>
    </row>
    <row r="27" spans="1:29" ht="22.5" customHeight="1">
      <c r="A27" s="216" t="s">
        <v>195</v>
      </c>
      <c r="B27" s="191">
        <v>15428</v>
      </c>
      <c r="C27" s="192">
        <v>7205</v>
      </c>
      <c r="D27" s="193">
        <v>42565</v>
      </c>
      <c r="E27" s="194">
        <v>5806</v>
      </c>
      <c r="F27" s="194"/>
      <c r="G27" s="194"/>
      <c r="H27" s="194"/>
      <c r="I27" s="194"/>
      <c r="J27" s="194"/>
      <c r="K27" s="194"/>
      <c r="L27" s="194"/>
      <c r="M27" s="195">
        <v>2125</v>
      </c>
      <c r="N27" s="6">
        <f t="shared" si="10"/>
        <v>2125</v>
      </c>
      <c r="O27" s="6"/>
      <c r="P27" s="6"/>
      <c r="Q27" s="6"/>
      <c r="R27" s="6"/>
      <c r="S27" s="6">
        <v>1694</v>
      </c>
      <c r="T27" s="6">
        <v>0</v>
      </c>
      <c r="U27" s="6">
        <f t="shared" si="7"/>
        <v>1694</v>
      </c>
      <c r="V27" s="6">
        <v>431</v>
      </c>
      <c r="W27" s="6">
        <f t="shared" si="8"/>
        <v>2125</v>
      </c>
      <c r="X27" s="229">
        <f t="shared" si="11"/>
        <v>79.71764705882353</v>
      </c>
      <c r="Y27" s="229">
        <f t="shared" si="12"/>
        <v>79.71764705882353</v>
      </c>
      <c r="Z27" s="230">
        <f t="shared" si="13"/>
        <v>80.582928521859827</v>
      </c>
    </row>
    <row r="28" spans="1:29" ht="22.5" customHeight="1">
      <c r="A28" s="216" t="s">
        <v>196</v>
      </c>
      <c r="B28" s="191">
        <v>4963</v>
      </c>
      <c r="C28" s="192">
        <v>2208</v>
      </c>
      <c r="D28" s="193">
        <v>42545</v>
      </c>
      <c r="E28" s="194">
        <v>2011</v>
      </c>
      <c r="F28" s="194"/>
      <c r="G28" s="194"/>
      <c r="H28" s="194"/>
      <c r="I28" s="194">
        <v>736</v>
      </c>
      <c r="J28" s="194"/>
      <c r="K28" s="194"/>
      <c r="L28" s="194"/>
      <c r="M28" s="195"/>
      <c r="N28" s="6">
        <f t="shared" si="10"/>
        <v>736</v>
      </c>
      <c r="O28" s="6">
        <v>352</v>
      </c>
      <c r="P28" s="6">
        <v>57</v>
      </c>
      <c r="Q28" s="6">
        <v>35</v>
      </c>
      <c r="R28" s="6">
        <v>57</v>
      </c>
      <c r="S28" s="6">
        <f>SUM(O28:R28)</f>
        <v>501</v>
      </c>
      <c r="T28" s="6">
        <v>0</v>
      </c>
      <c r="U28" s="6">
        <f t="shared" si="7"/>
        <v>501</v>
      </c>
      <c r="V28" s="6">
        <v>235</v>
      </c>
      <c r="W28" s="6">
        <f t="shared" si="8"/>
        <v>736</v>
      </c>
      <c r="X28" s="229">
        <f t="shared" si="11"/>
        <v>68.070652173913047</v>
      </c>
      <c r="Y28" s="229">
        <f t="shared" si="12"/>
        <v>68.070652173913047</v>
      </c>
      <c r="Z28" s="230">
        <f t="shared" si="13"/>
        <v>91.07789855072464</v>
      </c>
    </row>
    <row r="29" spans="1:29" ht="22.5" customHeight="1">
      <c r="A29" s="216" t="s">
        <v>197</v>
      </c>
      <c r="B29" s="191">
        <v>14141</v>
      </c>
      <c r="C29" s="192">
        <v>4707</v>
      </c>
      <c r="D29" s="193">
        <v>42585</v>
      </c>
      <c r="E29" s="194">
        <v>3997</v>
      </c>
      <c r="F29" s="194"/>
      <c r="G29" s="194"/>
      <c r="H29" s="194">
        <v>697</v>
      </c>
      <c r="I29" s="194"/>
      <c r="J29" s="194">
        <v>549</v>
      </c>
      <c r="K29" s="194"/>
      <c r="L29" s="194">
        <v>341</v>
      </c>
      <c r="M29" s="195"/>
      <c r="N29" s="6">
        <f t="shared" si="10"/>
        <v>1587</v>
      </c>
      <c r="O29" s="6">
        <v>1053</v>
      </c>
      <c r="P29" s="6">
        <v>259</v>
      </c>
      <c r="Q29" s="6">
        <v>78</v>
      </c>
      <c r="R29" s="6"/>
      <c r="S29" s="6">
        <f>SUM(O29:R29)</f>
        <v>1390</v>
      </c>
      <c r="T29" s="6">
        <v>70</v>
      </c>
      <c r="U29" s="6">
        <f t="shared" si="7"/>
        <v>1460</v>
      </c>
      <c r="V29" s="6">
        <v>3</v>
      </c>
      <c r="W29" s="6">
        <f t="shared" si="8"/>
        <v>1463</v>
      </c>
      <c r="X29" s="229">
        <f t="shared" si="11"/>
        <v>95.010252904989741</v>
      </c>
      <c r="Y29" s="229">
        <f t="shared" si="12"/>
        <v>99.79494190020506</v>
      </c>
      <c r="Z29" s="230">
        <f t="shared" si="13"/>
        <v>84.916082430422776</v>
      </c>
    </row>
    <row r="30" spans="1:29" ht="22.5" customHeight="1">
      <c r="A30" s="216" t="s">
        <v>198</v>
      </c>
      <c r="B30" s="191">
        <v>7121</v>
      </c>
      <c r="C30" s="192">
        <v>3317</v>
      </c>
      <c r="D30" s="193">
        <v>42588</v>
      </c>
      <c r="E30" s="194">
        <v>2915</v>
      </c>
      <c r="F30" s="194"/>
      <c r="G30" s="194"/>
      <c r="H30" s="194">
        <v>518</v>
      </c>
      <c r="I30" s="194"/>
      <c r="J30" s="194"/>
      <c r="K30" s="194"/>
      <c r="L30" s="194">
        <v>572</v>
      </c>
      <c r="M30" s="195"/>
      <c r="N30" s="6">
        <f t="shared" si="10"/>
        <v>1090</v>
      </c>
      <c r="O30" s="6">
        <v>520</v>
      </c>
      <c r="P30" s="6">
        <v>202</v>
      </c>
      <c r="Q30" s="6">
        <v>50</v>
      </c>
      <c r="R30" s="6">
        <v>4</v>
      </c>
      <c r="S30" s="6">
        <f>SUM(O30:R30)</f>
        <v>776</v>
      </c>
      <c r="T30" s="6">
        <v>6</v>
      </c>
      <c r="U30" s="6">
        <f t="shared" si="7"/>
        <v>782</v>
      </c>
      <c r="V30" s="6">
        <v>285</v>
      </c>
      <c r="W30" s="6">
        <f t="shared" si="8"/>
        <v>1067</v>
      </c>
      <c r="X30" s="229">
        <f t="shared" si="11"/>
        <v>72.727272727272734</v>
      </c>
      <c r="Y30" s="229">
        <f t="shared" si="12"/>
        <v>73.289597000937206</v>
      </c>
      <c r="Z30" s="230">
        <f t="shared" si="13"/>
        <v>87.880615013566484</v>
      </c>
    </row>
    <row r="31" spans="1:29" ht="22.5" customHeight="1">
      <c r="A31" s="217" t="s">
        <v>199</v>
      </c>
      <c r="B31" s="191">
        <v>137762</v>
      </c>
      <c r="C31" s="192">
        <v>53378</v>
      </c>
      <c r="D31" s="193">
        <v>42592</v>
      </c>
      <c r="E31" s="194">
        <v>45604</v>
      </c>
      <c r="F31" s="194"/>
      <c r="G31" s="194"/>
      <c r="H31" s="194">
        <v>347</v>
      </c>
      <c r="I31" s="194">
        <v>987</v>
      </c>
      <c r="J31" s="194">
        <v>234</v>
      </c>
      <c r="K31" s="194"/>
      <c r="L31" s="194">
        <v>787</v>
      </c>
      <c r="M31" s="195">
        <v>14678</v>
      </c>
      <c r="N31" s="6">
        <f t="shared" si="10"/>
        <v>17033</v>
      </c>
      <c r="O31" s="6">
        <v>10657</v>
      </c>
      <c r="P31" s="6">
        <v>3987</v>
      </c>
      <c r="Q31" s="6">
        <v>309</v>
      </c>
      <c r="R31" s="6">
        <v>17</v>
      </c>
      <c r="S31" s="6">
        <f>SUM(O31:R31)</f>
        <v>14970</v>
      </c>
      <c r="T31" s="6">
        <v>515</v>
      </c>
      <c r="U31" s="6">
        <f t="shared" si="7"/>
        <v>15485</v>
      </c>
      <c r="V31" s="6">
        <v>1206</v>
      </c>
      <c r="W31" s="6">
        <f t="shared" si="8"/>
        <v>16691</v>
      </c>
      <c r="X31" s="229">
        <f t="shared" si="11"/>
        <v>89.689053981187456</v>
      </c>
      <c r="Y31" s="229">
        <f t="shared" si="12"/>
        <v>92.774549158228979</v>
      </c>
      <c r="Z31" s="230">
        <f t="shared" si="13"/>
        <v>85.435947394057479</v>
      </c>
    </row>
    <row r="32" spans="1:29" ht="22.5" customHeight="1">
      <c r="A32" s="217" t="s">
        <v>200</v>
      </c>
      <c r="B32" s="191">
        <v>104139</v>
      </c>
      <c r="C32" s="192">
        <v>42294</v>
      </c>
      <c r="D32" s="193">
        <v>42592</v>
      </c>
      <c r="E32" s="194">
        <v>34516</v>
      </c>
      <c r="F32" s="194"/>
      <c r="G32" s="194"/>
      <c r="H32" s="194">
        <v>6972</v>
      </c>
      <c r="I32" s="194"/>
      <c r="J32" s="194"/>
      <c r="K32" s="194"/>
      <c r="L32" s="194"/>
      <c r="M32" s="195">
        <v>6248</v>
      </c>
      <c r="N32" s="6">
        <f t="shared" si="10"/>
        <v>13220</v>
      </c>
      <c r="O32" s="6"/>
      <c r="P32" s="6"/>
      <c r="Q32" s="6"/>
      <c r="R32" s="6"/>
      <c r="S32" s="6">
        <v>11479</v>
      </c>
      <c r="T32" s="6">
        <v>590</v>
      </c>
      <c r="U32" s="6">
        <f t="shared" si="7"/>
        <v>12069</v>
      </c>
      <c r="V32" s="6">
        <v>564</v>
      </c>
      <c r="W32" s="6">
        <f t="shared" si="8"/>
        <v>12633</v>
      </c>
      <c r="X32" s="229">
        <f t="shared" si="11"/>
        <v>90.865194332304284</v>
      </c>
      <c r="Y32" s="229">
        <f t="shared" si="12"/>
        <v>95.535502255996192</v>
      </c>
      <c r="Z32" s="230">
        <f t="shared" si="13"/>
        <v>81.609684588830561</v>
      </c>
    </row>
    <row r="33" spans="1:26" ht="22.5" customHeight="1">
      <c r="A33" s="217" t="s">
        <v>201</v>
      </c>
      <c r="B33" s="191">
        <v>21197</v>
      </c>
      <c r="C33" s="192">
        <v>8373</v>
      </c>
      <c r="D33" s="193">
        <v>42624</v>
      </c>
      <c r="E33" s="194">
        <v>7202</v>
      </c>
      <c r="F33" s="194"/>
      <c r="G33" s="194"/>
      <c r="H33" s="194"/>
      <c r="I33" s="194"/>
      <c r="J33" s="194">
        <v>309</v>
      </c>
      <c r="K33" s="194"/>
      <c r="L33" s="194"/>
      <c r="M33" s="195">
        <v>2327</v>
      </c>
      <c r="N33" s="6">
        <f t="shared" si="10"/>
        <v>2636</v>
      </c>
      <c r="O33" s="6">
        <v>1700</v>
      </c>
      <c r="P33" s="6">
        <v>622</v>
      </c>
      <c r="Q33" s="6"/>
      <c r="R33" s="6">
        <v>149</v>
      </c>
      <c r="S33" s="6">
        <f>SUM(O33:R33)</f>
        <v>2471</v>
      </c>
      <c r="T33" s="6">
        <v>20</v>
      </c>
      <c r="U33" s="6">
        <f t="shared" si="7"/>
        <v>2491</v>
      </c>
      <c r="V33" s="6">
        <v>145</v>
      </c>
      <c r="W33" s="6">
        <f t="shared" si="8"/>
        <v>2636</v>
      </c>
      <c r="X33" s="229">
        <f t="shared" si="11"/>
        <v>93.740515933232174</v>
      </c>
      <c r="Y33" s="229">
        <f t="shared" si="12"/>
        <v>94.499241274658573</v>
      </c>
      <c r="Z33" s="230">
        <f t="shared" si="13"/>
        <v>86.014570643735823</v>
      </c>
    </row>
    <row r="34" spans="1:26" ht="22.5" customHeight="1">
      <c r="A34" s="218" t="s">
        <v>202</v>
      </c>
      <c r="B34" s="196">
        <v>10744</v>
      </c>
      <c r="C34" s="197">
        <v>3913</v>
      </c>
      <c r="D34" s="198">
        <v>42595</v>
      </c>
      <c r="E34" s="199">
        <v>3210</v>
      </c>
      <c r="F34" s="199"/>
      <c r="G34" s="199"/>
      <c r="H34" s="199"/>
      <c r="I34" s="199"/>
      <c r="J34" s="199"/>
      <c r="K34" s="199">
        <v>1175</v>
      </c>
      <c r="L34" s="199"/>
      <c r="M34" s="200"/>
      <c r="N34" s="98">
        <f>SUM(F34:M34)</f>
        <v>1175</v>
      </c>
      <c r="O34" s="6">
        <v>771</v>
      </c>
      <c r="P34" s="6">
        <v>191</v>
      </c>
      <c r="Q34" s="6">
        <v>27</v>
      </c>
      <c r="R34" s="98"/>
      <c r="S34" s="98">
        <f>SUM(O34:R34)</f>
        <v>989</v>
      </c>
      <c r="T34" s="98">
        <v>58</v>
      </c>
      <c r="U34" s="98">
        <f>S34+T34</f>
        <v>1047</v>
      </c>
      <c r="V34" s="98">
        <v>128</v>
      </c>
      <c r="W34" s="98">
        <f>U34+V34</f>
        <v>1175</v>
      </c>
      <c r="X34" s="233">
        <f t="shared" ref="X34:X35" si="14">S34/W34*100</f>
        <v>84.170212765957444</v>
      </c>
      <c r="Y34" s="233">
        <f t="shared" ref="Y34:Y35" si="15">U34/W34*100</f>
        <v>89.106382978723403</v>
      </c>
      <c r="Z34" s="234">
        <f t="shared" ref="Z34:Z35" si="16">E34/C34*100</f>
        <v>82.034244824942505</v>
      </c>
    </row>
    <row r="35" spans="1:26" ht="20.25" customHeight="1">
      <c r="A35" s="220" t="s">
        <v>380</v>
      </c>
      <c r="B35" s="107">
        <f>SUM(B7:B34)</f>
        <v>1065626</v>
      </c>
      <c r="C35" s="225">
        <f>SUM(C7:C34)</f>
        <v>403780</v>
      </c>
      <c r="D35" s="226"/>
      <c r="E35" s="225">
        <f>SUM(E7:E34)</f>
        <v>340499</v>
      </c>
      <c r="F35" s="101">
        <f>SUM(F7:F34)</f>
        <v>10872</v>
      </c>
      <c r="G35" s="101">
        <f t="shared" ref="G35:W35" si="17">SUM(G7:G34)</f>
        <v>1114</v>
      </c>
      <c r="H35" s="101">
        <f t="shared" si="17"/>
        <v>20113</v>
      </c>
      <c r="I35" s="101">
        <f t="shared" si="17"/>
        <v>2665</v>
      </c>
      <c r="J35" s="101">
        <f t="shared" si="17"/>
        <v>6227</v>
      </c>
      <c r="K35" s="101">
        <f t="shared" si="17"/>
        <v>9614</v>
      </c>
      <c r="L35" s="101">
        <f t="shared" si="17"/>
        <v>3464</v>
      </c>
      <c r="M35" s="101">
        <f t="shared" si="17"/>
        <v>74528</v>
      </c>
      <c r="N35" s="101">
        <f t="shared" si="17"/>
        <v>128597</v>
      </c>
      <c r="O35" s="101">
        <f t="shared" si="17"/>
        <v>64559</v>
      </c>
      <c r="P35" s="101">
        <f t="shared" si="17"/>
        <v>18954</v>
      </c>
      <c r="Q35" s="101">
        <f t="shared" si="17"/>
        <v>3732</v>
      </c>
      <c r="R35" s="101">
        <f t="shared" si="17"/>
        <v>2668</v>
      </c>
      <c r="S35" s="101">
        <f t="shared" si="17"/>
        <v>110177</v>
      </c>
      <c r="T35" s="101">
        <f t="shared" si="17"/>
        <v>3255</v>
      </c>
      <c r="U35" s="101">
        <f t="shared" si="17"/>
        <v>113432</v>
      </c>
      <c r="V35" s="101">
        <f t="shared" si="17"/>
        <v>11155</v>
      </c>
      <c r="W35" s="101">
        <f t="shared" si="17"/>
        <v>124587</v>
      </c>
      <c r="X35" s="235">
        <f t="shared" si="14"/>
        <v>88.433785226387982</v>
      </c>
      <c r="Y35" s="235">
        <f t="shared" si="15"/>
        <v>91.046417362967247</v>
      </c>
      <c r="Z35" s="236">
        <f t="shared" si="16"/>
        <v>84.327851800485405</v>
      </c>
    </row>
    <row r="36" spans="1:26">
      <c r="A36" s="1" t="s">
        <v>404</v>
      </c>
    </row>
  </sheetData>
  <sheetProtection selectLockedCells="1" selectUnlockedCells="1"/>
  <mergeCells count="28">
    <mergeCell ref="Z3:Z5"/>
    <mergeCell ref="C4:E4"/>
    <mergeCell ref="F4:H4"/>
    <mergeCell ref="I4:K4"/>
    <mergeCell ref="N4:N6"/>
    <mergeCell ref="O4:U4"/>
    <mergeCell ref="V4:V6"/>
    <mergeCell ref="W4:W6"/>
    <mergeCell ref="C5:D6"/>
    <mergeCell ref="E5:E6"/>
    <mergeCell ref="Y3:Y5"/>
    <mergeCell ref="F5:F6"/>
    <mergeCell ref="G5:G6"/>
    <mergeCell ref="H5:H6"/>
    <mergeCell ref="I5:I6"/>
    <mergeCell ref="J5:J6"/>
    <mergeCell ref="X3:X5"/>
    <mergeCell ref="A3:A6"/>
    <mergeCell ref="B3:B5"/>
    <mergeCell ref="C3:E3"/>
    <mergeCell ref="F3:N3"/>
    <mergeCell ref="K5:K6"/>
    <mergeCell ref="U5:U6"/>
    <mergeCell ref="L5:L6"/>
    <mergeCell ref="O3:W3"/>
    <mergeCell ref="M5:M6"/>
    <mergeCell ref="O5:S5"/>
    <mergeCell ref="T5:T6"/>
  </mergeCells>
  <phoneticPr fontId="26"/>
  <printOptions horizontalCentered="1"/>
  <pageMargins left="0.39370078740157483" right="0.39370078740157483" top="0.59055118110236227" bottom="0.59055118110236227" header="0.51181102362204722" footer="0.51181102362204722"/>
  <pageSetup paperSize="9" scale="73" firstPageNumber="54" pageOrder="overThenDown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opLeftCell="A7" zoomScaleNormal="100" zoomScaleSheetLayoutView="100" workbookViewId="0">
      <selection activeCell="R40" sqref="R40"/>
    </sheetView>
  </sheetViews>
  <sheetFormatPr defaultRowHeight="13.5"/>
  <cols>
    <col min="1" max="1" width="13" customWidth="1"/>
    <col min="2" max="11" width="10.625" customWidth="1"/>
    <col min="12" max="12" width="12" bestFit="1" customWidth="1"/>
    <col min="13" max="13" width="13" customWidth="1"/>
    <col min="14" max="23" width="10.625" customWidth="1"/>
    <col min="24" max="24" width="13" customWidth="1"/>
    <col min="25" max="28" width="10.625" customWidth="1"/>
    <col min="29" max="29" width="9" customWidth="1"/>
    <col min="30" max="30" width="4.625" bestFit="1" customWidth="1"/>
    <col min="31" max="31" width="12.875" bestFit="1" customWidth="1"/>
    <col min="33" max="33" width="29.75" bestFit="1" customWidth="1"/>
  </cols>
  <sheetData>
    <row r="1" spans="1:33" ht="18.75" customHeight="1">
      <c r="A1" s="103" t="s">
        <v>343</v>
      </c>
      <c r="L1" s="12"/>
      <c r="W1" s="12"/>
      <c r="AA1" s="12"/>
    </row>
    <row r="2" spans="1:33" ht="18.75" customHeight="1">
      <c r="L2" s="12" t="s">
        <v>344</v>
      </c>
      <c r="W2" s="12" t="s">
        <v>344</v>
      </c>
      <c r="AA2" s="12"/>
    </row>
    <row r="3" spans="1:33" ht="13.5" customHeight="1">
      <c r="A3" s="270" t="s">
        <v>340</v>
      </c>
      <c r="B3" s="111" t="s">
        <v>157</v>
      </c>
      <c r="C3" s="112"/>
      <c r="D3" s="112"/>
      <c r="E3" s="112"/>
      <c r="F3" s="113"/>
      <c r="G3" s="111" t="s">
        <v>162</v>
      </c>
      <c r="H3" s="112"/>
      <c r="I3" s="112"/>
      <c r="J3" s="112"/>
      <c r="K3" s="112"/>
      <c r="L3" s="113"/>
      <c r="M3" s="270" t="s">
        <v>340</v>
      </c>
      <c r="N3" s="111" t="s">
        <v>341</v>
      </c>
      <c r="O3" s="112"/>
      <c r="P3" s="112"/>
      <c r="Q3" s="112"/>
      <c r="R3" s="112"/>
      <c r="S3" s="112"/>
      <c r="T3" s="112"/>
      <c r="U3" s="112"/>
      <c r="V3" s="112"/>
      <c r="W3" s="113"/>
      <c r="X3" s="270" t="s">
        <v>340</v>
      </c>
      <c r="Y3" s="114" t="s">
        <v>178</v>
      </c>
      <c r="Z3" s="111" t="s">
        <v>339</v>
      </c>
      <c r="AA3" s="112"/>
      <c r="AB3" s="113"/>
      <c r="AC3" s="12"/>
      <c r="AD3" s="46"/>
      <c r="AE3" s="46"/>
      <c r="AF3" s="46"/>
      <c r="AG3" s="46"/>
    </row>
    <row r="4" spans="1:33" ht="13.5" customHeight="1">
      <c r="A4" s="271"/>
      <c r="B4" s="115"/>
      <c r="C4" s="116"/>
      <c r="D4" s="116"/>
      <c r="E4" s="117"/>
      <c r="F4" s="118" t="s">
        <v>324</v>
      </c>
      <c r="G4" s="115"/>
      <c r="H4" s="119"/>
      <c r="I4" s="120"/>
      <c r="J4" s="120"/>
      <c r="K4" s="120"/>
      <c r="L4" s="121" t="s">
        <v>335</v>
      </c>
      <c r="M4" s="271"/>
      <c r="N4" s="122"/>
      <c r="O4" s="117"/>
      <c r="P4" s="117"/>
      <c r="Q4" s="117"/>
      <c r="R4" s="117" t="s">
        <v>168</v>
      </c>
      <c r="S4" s="117" t="s">
        <v>170</v>
      </c>
      <c r="T4" s="117" t="s">
        <v>172</v>
      </c>
      <c r="U4" s="117"/>
      <c r="V4" s="117" t="s">
        <v>174</v>
      </c>
      <c r="W4" s="123" t="s">
        <v>176</v>
      </c>
      <c r="X4" s="271"/>
      <c r="Y4" s="124" t="s">
        <v>337</v>
      </c>
      <c r="Z4" s="122" t="s">
        <v>180</v>
      </c>
      <c r="AA4" s="117" t="s">
        <v>183</v>
      </c>
      <c r="AB4" s="123" t="s">
        <v>185</v>
      </c>
      <c r="AC4" s="14"/>
      <c r="AD4" s="14"/>
      <c r="AE4" s="14"/>
      <c r="AF4" s="14"/>
      <c r="AG4" s="14"/>
    </row>
    <row r="5" spans="1:33" ht="13.5" customHeight="1">
      <c r="A5" s="271"/>
      <c r="B5" s="125" t="s">
        <v>158</v>
      </c>
      <c r="C5" s="126" t="s">
        <v>159</v>
      </c>
      <c r="D5" s="126" t="s">
        <v>326</v>
      </c>
      <c r="E5" s="127" t="s">
        <v>161</v>
      </c>
      <c r="F5" s="118" t="s">
        <v>323</v>
      </c>
      <c r="G5" s="125" t="s">
        <v>327</v>
      </c>
      <c r="H5" s="128" t="s">
        <v>329</v>
      </c>
      <c r="I5" s="126" t="s">
        <v>334</v>
      </c>
      <c r="J5" s="126"/>
      <c r="K5" s="129" t="s">
        <v>332</v>
      </c>
      <c r="L5" s="130" t="s">
        <v>377</v>
      </c>
      <c r="M5" s="271"/>
      <c r="N5" s="131" t="s">
        <v>164</v>
      </c>
      <c r="O5" s="127" t="s">
        <v>165</v>
      </c>
      <c r="P5" s="127" t="s">
        <v>166</v>
      </c>
      <c r="Q5" s="127" t="s">
        <v>167</v>
      </c>
      <c r="R5" s="127" t="s">
        <v>169</v>
      </c>
      <c r="S5" s="127" t="s">
        <v>171</v>
      </c>
      <c r="T5" s="127" t="s">
        <v>173</v>
      </c>
      <c r="U5" s="127" t="s">
        <v>14</v>
      </c>
      <c r="V5" s="127" t="s">
        <v>175</v>
      </c>
      <c r="W5" s="132" t="s">
        <v>177</v>
      </c>
      <c r="X5" s="271"/>
      <c r="Y5" s="124" t="s">
        <v>338</v>
      </c>
      <c r="Z5" s="131" t="s">
        <v>181</v>
      </c>
      <c r="AA5" s="127" t="s">
        <v>184</v>
      </c>
      <c r="AB5" s="132" t="s">
        <v>186</v>
      </c>
      <c r="AC5" s="44"/>
      <c r="AD5" s="44"/>
      <c r="AE5" s="44"/>
      <c r="AF5" s="44"/>
      <c r="AG5" s="44"/>
    </row>
    <row r="6" spans="1:33" ht="13.5" customHeight="1">
      <c r="A6" s="272"/>
      <c r="B6" s="125"/>
      <c r="C6" s="127" t="s">
        <v>160</v>
      </c>
      <c r="D6" s="127" t="s">
        <v>325</v>
      </c>
      <c r="E6" s="127"/>
      <c r="F6" s="118" t="s">
        <v>322</v>
      </c>
      <c r="G6" s="125" t="s">
        <v>328</v>
      </c>
      <c r="H6" s="128" t="s">
        <v>330</v>
      </c>
      <c r="I6" s="127" t="s">
        <v>333</v>
      </c>
      <c r="J6" s="127" t="s">
        <v>163</v>
      </c>
      <c r="K6" s="128" t="s">
        <v>331</v>
      </c>
      <c r="L6" s="130" t="s">
        <v>336</v>
      </c>
      <c r="M6" s="272"/>
      <c r="N6" s="131"/>
      <c r="O6" s="127"/>
      <c r="P6" s="127"/>
      <c r="Q6" s="127"/>
      <c r="R6" s="127"/>
      <c r="S6" s="127"/>
      <c r="T6" s="127"/>
      <c r="U6" s="127"/>
      <c r="V6" s="127"/>
      <c r="W6" s="132"/>
      <c r="X6" s="272"/>
      <c r="Y6" s="133" t="s">
        <v>179</v>
      </c>
      <c r="Z6" s="131" t="s">
        <v>182</v>
      </c>
      <c r="AA6" s="127" t="s">
        <v>182</v>
      </c>
      <c r="AB6" s="132" t="s">
        <v>182</v>
      </c>
      <c r="AC6" s="44"/>
      <c r="AD6" s="44"/>
      <c r="AE6" s="11"/>
      <c r="AF6" s="11"/>
      <c r="AG6" s="11"/>
    </row>
    <row r="7" spans="1:33" ht="21" customHeight="1">
      <c r="A7" s="134" t="s">
        <v>146</v>
      </c>
      <c r="B7" s="75">
        <v>6122686</v>
      </c>
      <c r="C7" s="76">
        <v>5228809</v>
      </c>
      <c r="D7" s="76">
        <v>4259</v>
      </c>
      <c r="E7" s="76">
        <v>5221233</v>
      </c>
      <c r="F7" s="77">
        <f>B7-E7</f>
        <v>901453</v>
      </c>
      <c r="G7" s="75">
        <v>852607</v>
      </c>
      <c r="H7" s="76">
        <v>3300731</v>
      </c>
      <c r="I7" s="76">
        <v>0</v>
      </c>
      <c r="J7" s="76">
        <v>2337563</v>
      </c>
      <c r="K7" s="76">
        <v>962753</v>
      </c>
      <c r="L7" s="77">
        <f>G7-H7</f>
        <v>-2448124</v>
      </c>
      <c r="M7" s="134" t="s">
        <v>146</v>
      </c>
      <c r="N7" s="75">
        <v>915571</v>
      </c>
      <c r="O7" s="76">
        <v>102109</v>
      </c>
      <c r="P7" s="76">
        <v>198365</v>
      </c>
      <c r="Q7" s="76">
        <v>29354</v>
      </c>
      <c r="R7" s="76">
        <v>387563</v>
      </c>
      <c r="S7" s="76">
        <v>2037654</v>
      </c>
      <c r="T7" s="76">
        <v>495217</v>
      </c>
      <c r="U7" s="76">
        <v>1039443</v>
      </c>
      <c r="V7" s="76">
        <v>15957</v>
      </c>
      <c r="W7" s="77">
        <v>5221233</v>
      </c>
      <c r="X7" s="134" t="s">
        <v>146</v>
      </c>
      <c r="Y7" s="78">
        <f>'2給水'!S7</f>
        <v>24717</v>
      </c>
      <c r="Z7" s="79">
        <f t="shared" ref="Z7:Z29" si="0">C7/Y7</f>
        <v>211.54707286482989</v>
      </c>
      <c r="AA7" s="76">
        <f t="shared" ref="AA7:AA29" si="1">(W7-V7)/Y7</f>
        <v>210.59497511833959</v>
      </c>
      <c r="AB7" s="77">
        <f t="shared" ref="AB7:AB17" si="2">(R7+S7+(T7*0.67))/Y7</f>
        <v>111.54316421895862</v>
      </c>
      <c r="AC7" s="17"/>
      <c r="AD7" s="17"/>
      <c r="AE7" s="11"/>
      <c r="AF7" s="11"/>
      <c r="AG7" s="11"/>
    </row>
    <row r="8" spans="1:33" ht="21" customHeight="1">
      <c r="A8" s="135" t="s">
        <v>147</v>
      </c>
      <c r="B8" s="80">
        <v>1036502</v>
      </c>
      <c r="C8" s="81">
        <v>964445</v>
      </c>
      <c r="D8" s="81">
        <v>0</v>
      </c>
      <c r="E8" s="81">
        <v>916531</v>
      </c>
      <c r="F8" s="82">
        <f>B8-E8</f>
        <v>119971</v>
      </c>
      <c r="G8" s="80">
        <v>44157</v>
      </c>
      <c r="H8" s="81">
        <v>709291</v>
      </c>
      <c r="I8" s="81">
        <v>0</v>
      </c>
      <c r="J8" s="81">
        <v>601007</v>
      </c>
      <c r="K8" s="81">
        <v>106844</v>
      </c>
      <c r="L8" s="82">
        <f>G8-H8</f>
        <v>-665134</v>
      </c>
      <c r="M8" s="135" t="s">
        <v>147</v>
      </c>
      <c r="N8" s="80">
        <v>99396</v>
      </c>
      <c r="O8" s="81">
        <v>36713</v>
      </c>
      <c r="P8" s="81">
        <v>43246</v>
      </c>
      <c r="Q8" s="81">
        <v>111</v>
      </c>
      <c r="R8" s="81">
        <v>39030</v>
      </c>
      <c r="S8" s="81">
        <v>343401</v>
      </c>
      <c r="T8" s="81">
        <v>218365</v>
      </c>
      <c r="U8" s="81">
        <v>136269</v>
      </c>
      <c r="V8" s="81">
        <v>0</v>
      </c>
      <c r="W8" s="82">
        <v>916531</v>
      </c>
      <c r="X8" s="135" t="s">
        <v>147</v>
      </c>
      <c r="Y8" s="83">
        <f>'2給水'!S8</f>
        <v>4818</v>
      </c>
      <c r="Z8" s="84">
        <f t="shared" si="0"/>
        <v>200.17538397675384</v>
      </c>
      <c r="AA8" s="81">
        <f t="shared" si="1"/>
        <v>190.23059360730593</v>
      </c>
      <c r="AB8" s="82">
        <f t="shared" si="2"/>
        <v>109.74170817766709</v>
      </c>
      <c r="AC8" s="17"/>
      <c r="AD8" s="17"/>
      <c r="AE8" s="17"/>
      <c r="AF8" s="17"/>
      <c r="AG8" s="17"/>
    </row>
    <row r="9" spans="1:33" ht="21" customHeight="1">
      <c r="A9" s="135" t="s">
        <v>148</v>
      </c>
      <c r="B9" s="80">
        <v>737698</v>
      </c>
      <c r="C9" s="81">
        <v>661721</v>
      </c>
      <c r="D9" s="81">
        <v>360</v>
      </c>
      <c r="E9" s="81">
        <v>733104</v>
      </c>
      <c r="F9" s="82">
        <f>B9-E9</f>
        <v>4594</v>
      </c>
      <c r="G9" s="80">
        <v>124261</v>
      </c>
      <c r="H9" s="81">
        <v>302449</v>
      </c>
      <c r="I9" s="81">
        <v>34806</v>
      </c>
      <c r="J9" s="81">
        <v>225356</v>
      </c>
      <c r="K9" s="81">
        <v>36539</v>
      </c>
      <c r="L9" s="82">
        <f t="shared" ref="L9:L34" si="3">G9-H9</f>
        <v>-178188</v>
      </c>
      <c r="M9" s="135" t="s">
        <v>148</v>
      </c>
      <c r="N9" s="80">
        <v>61177</v>
      </c>
      <c r="O9" s="81">
        <v>7922</v>
      </c>
      <c r="P9" s="81">
        <v>17147</v>
      </c>
      <c r="Q9" s="81">
        <v>192</v>
      </c>
      <c r="R9" s="81">
        <v>27731</v>
      </c>
      <c r="S9" s="81">
        <v>235810</v>
      </c>
      <c r="T9" s="81">
        <v>300261</v>
      </c>
      <c r="U9" s="81">
        <v>82864</v>
      </c>
      <c r="V9" s="81">
        <v>0</v>
      </c>
      <c r="W9" s="82">
        <v>733104</v>
      </c>
      <c r="X9" s="135" t="s">
        <v>148</v>
      </c>
      <c r="Y9" s="83">
        <f>'2給水'!S9</f>
        <v>2974</v>
      </c>
      <c r="Z9" s="84">
        <f t="shared" si="0"/>
        <v>222.50201748486887</v>
      </c>
      <c r="AA9" s="81">
        <f t="shared" si="1"/>
        <v>246.50437121721586</v>
      </c>
      <c r="AB9" s="82">
        <f t="shared" si="2"/>
        <v>156.25953934095494</v>
      </c>
      <c r="AC9" s="17"/>
      <c r="AD9" s="17"/>
      <c r="AE9" s="11"/>
      <c r="AF9" s="11"/>
      <c r="AG9" s="11"/>
    </row>
    <row r="10" spans="1:33" ht="21" customHeight="1">
      <c r="A10" s="135" t="s">
        <v>149</v>
      </c>
      <c r="B10" s="80">
        <v>652217</v>
      </c>
      <c r="C10" s="81">
        <v>589033</v>
      </c>
      <c r="D10" s="81">
        <v>417</v>
      </c>
      <c r="E10" s="81">
        <v>603044</v>
      </c>
      <c r="F10" s="82">
        <f>B10-E10</f>
        <v>49173</v>
      </c>
      <c r="G10" s="80">
        <v>253301</v>
      </c>
      <c r="H10" s="81">
        <f t="shared" ref="H10:H34" si="4">I10+J10+K10</f>
        <v>379079</v>
      </c>
      <c r="I10" s="81">
        <v>240066</v>
      </c>
      <c r="J10" s="81">
        <v>81118</v>
      </c>
      <c r="K10" s="81">
        <v>57895</v>
      </c>
      <c r="L10" s="82">
        <f t="shared" si="3"/>
        <v>-125778</v>
      </c>
      <c r="M10" s="135" t="s">
        <v>149</v>
      </c>
      <c r="N10" s="80">
        <v>44960</v>
      </c>
      <c r="O10" s="81">
        <v>2992</v>
      </c>
      <c r="P10" s="81">
        <v>8237</v>
      </c>
      <c r="Q10" s="81">
        <v>187</v>
      </c>
      <c r="R10" s="81">
        <v>21559</v>
      </c>
      <c r="S10" s="81">
        <v>241350</v>
      </c>
      <c r="T10" s="81">
        <v>228675</v>
      </c>
      <c r="U10" s="81">
        <v>21039</v>
      </c>
      <c r="V10" s="81">
        <v>0</v>
      </c>
      <c r="W10" s="82">
        <v>603044</v>
      </c>
      <c r="X10" s="135" t="s">
        <v>149</v>
      </c>
      <c r="Y10" s="83">
        <f>'2給水'!S10</f>
        <v>2351</v>
      </c>
      <c r="Z10" s="84">
        <f t="shared" si="0"/>
        <v>250.54572522330923</v>
      </c>
      <c r="AA10" s="81">
        <f t="shared" si="1"/>
        <v>256.50531688643133</v>
      </c>
      <c r="AB10" s="82">
        <f t="shared" si="2"/>
        <v>176.99755423224161</v>
      </c>
      <c r="AC10" s="17"/>
      <c r="AD10" s="17"/>
      <c r="AE10" s="11"/>
      <c r="AF10" s="11"/>
      <c r="AG10" s="11"/>
    </row>
    <row r="11" spans="1:33" ht="21" customHeight="1">
      <c r="A11" s="135" t="s">
        <v>150</v>
      </c>
      <c r="B11" s="80">
        <v>1484363</v>
      </c>
      <c r="C11" s="81">
        <v>1306593</v>
      </c>
      <c r="D11" s="81">
        <v>45300</v>
      </c>
      <c r="E11" s="81">
        <v>1277006</v>
      </c>
      <c r="F11" s="82">
        <f t="shared" ref="F11:F16" si="5">B11-E11</f>
        <v>207357</v>
      </c>
      <c r="G11" s="80">
        <v>94933</v>
      </c>
      <c r="H11" s="81">
        <f t="shared" si="4"/>
        <v>626770</v>
      </c>
      <c r="I11" s="81">
        <v>150811</v>
      </c>
      <c r="J11" s="81">
        <v>358687</v>
      </c>
      <c r="K11" s="81">
        <v>117272</v>
      </c>
      <c r="L11" s="82">
        <f t="shared" si="3"/>
        <v>-531837</v>
      </c>
      <c r="M11" s="135" t="s">
        <v>150</v>
      </c>
      <c r="N11" s="80">
        <v>48340</v>
      </c>
      <c r="O11" s="81">
        <v>9908</v>
      </c>
      <c r="P11" s="81">
        <v>48661</v>
      </c>
      <c r="Q11" s="81">
        <v>128</v>
      </c>
      <c r="R11" s="81">
        <v>59231</v>
      </c>
      <c r="S11" s="81">
        <v>463563</v>
      </c>
      <c r="T11" s="81">
        <v>476400</v>
      </c>
      <c r="U11" s="81">
        <v>58662</v>
      </c>
      <c r="V11" s="81">
        <v>0</v>
      </c>
      <c r="W11" s="82">
        <v>1277006</v>
      </c>
      <c r="X11" s="135" t="s">
        <v>150</v>
      </c>
      <c r="Y11" s="83">
        <f>'2給水'!S11</f>
        <v>6037</v>
      </c>
      <c r="Z11" s="84">
        <f t="shared" si="0"/>
        <v>216.43084313400695</v>
      </c>
      <c r="AA11" s="81">
        <f t="shared" si="1"/>
        <v>211.52989895643532</v>
      </c>
      <c r="AB11" s="82">
        <f t="shared" si="2"/>
        <v>139.4702666887527</v>
      </c>
      <c r="AC11" s="17"/>
      <c r="AD11" s="17"/>
      <c r="AE11" s="11"/>
      <c r="AF11" s="11"/>
      <c r="AG11" s="11"/>
    </row>
    <row r="12" spans="1:33" ht="21" customHeight="1">
      <c r="A12" s="135" t="s">
        <v>151</v>
      </c>
      <c r="B12" s="80">
        <v>1128746</v>
      </c>
      <c r="C12" s="81">
        <v>978236</v>
      </c>
      <c r="D12" s="81">
        <v>19408</v>
      </c>
      <c r="E12" s="81">
        <v>972466</v>
      </c>
      <c r="F12" s="82">
        <f t="shared" si="5"/>
        <v>156280</v>
      </c>
      <c r="G12" s="80">
        <v>30243</v>
      </c>
      <c r="H12" s="81">
        <f t="shared" si="4"/>
        <v>356344</v>
      </c>
      <c r="I12" s="87">
        <v>0</v>
      </c>
      <c r="J12" s="81">
        <v>285197</v>
      </c>
      <c r="K12" s="81">
        <v>71147</v>
      </c>
      <c r="L12" s="82">
        <f t="shared" si="3"/>
        <v>-326101</v>
      </c>
      <c r="M12" s="135" t="s">
        <v>151</v>
      </c>
      <c r="N12" s="80">
        <v>73481</v>
      </c>
      <c r="O12" s="81">
        <v>44455</v>
      </c>
      <c r="P12" s="81">
        <v>44603</v>
      </c>
      <c r="Q12" s="81">
        <v>1839</v>
      </c>
      <c r="R12" s="81">
        <v>34309</v>
      </c>
      <c r="S12" s="81">
        <v>341321</v>
      </c>
      <c r="T12" s="81">
        <v>155110</v>
      </c>
      <c r="U12" s="81">
        <v>270197</v>
      </c>
      <c r="V12" s="81">
        <v>7151</v>
      </c>
      <c r="W12" s="82">
        <v>972466</v>
      </c>
      <c r="X12" s="135" t="s">
        <v>151</v>
      </c>
      <c r="Y12" s="83">
        <f>'2給水'!S12</f>
        <v>4740</v>
      </c>
      <c r="Z12" s="84">
        <f t="shared" si="0"/>
        <v>206.3789029535865</v>
      </c>
      <c r="AA12" s="81">
        <f t="shared" si="1"/>
        <v>203.65295358649789</v>
      </c>
      <c r="AB12" s="82">
        <f t="shared" si="2"/>
        <v>101.17166666666667</v>
      </c>
      <c r="AC12" s="17"/>
      <c r="AD12" s="17"/>
      <c r="AE12" s="17"/>
      <c r="AF12" s="17"/>
      <c r="AG12" s="17"/>
    </row>
    <row r="13" spans="1:33" ht="21" customHeight="1">
      <c r="A13" s="135" t="s">
        <v>152</v>
      </c>
      <c r="B13" s="80">
        <v>504925</v>
      </c>
      <c r="C13" s="81">
        <v>443563</v>
      </c>
      <c r="D13" s="81">
        <v>0</v>
      </c>
      <c r="E13" s="81">
        <v>447953</v>
      </c>
      <c r="F13" s="82">
        <f t="shared" si="5"/>
        <v>56972</v>
      </c>
      <c r="G13" s="80">
        <v>7382</v>
      </c>
      <c r="H13" s="81">
        <f t="shared" si="4"/>
        <v>431167</v>
      </c>
      <c r="I13" s="81">
        <v>351751</v>
      </c>
      <c r="J13" s="81">
        <v>29989</v>
      </c>
      <c r="K13" s="81">
        <v>49427</v>
      </c>
      <c r="L13" s="82">
        <f t="shared" si="3"/>
        <v>-423785</v>
      </c>
      <c r="M13" s="135" t="s">
        <v>152</v>
      </c>
      <c r="N13" s="80">
        <v>41517</v>
      </c>
      <c r="O13" s="81">
        <v>3503</v>
      </c>
      <c r="P13" s="81">
        <v>25336</v>
      </c>
      <c r="Q13" s="81">
        <v>122</v>
      </c>
      <c r="R13" s="81">
        <v>16421</v>
      </c>
      <c r="S13" s="81">
        <v>127409</v>
      </c>
      <c r="T13" s="81">
        <v>182216</v>
      </c>
      <c r="U13" s="81">
        <v>44177</v>
      </c>
      <c r="V13" s="81">
        <v>7252</v>
      </c>
      <c r="W13" s="82">
        <v>447953</v>
      </c>
      <c r="X13" s="135" t="s">
        <v>152</v>
      </c>
      <c r="Y13" s="83">
        <f>'2給水'!S13</f>
        <v>2172</v>
      </c>
      <c r="Z13" s="84">
        <f t="shared" si="0"/>
        <v>204.21869244935544</v>
      </c>
      <c r="AA13" s="81">
        <f t="shared" si="1"/>
        <v>202.90101289134438</v>
      </c>
      <c r="AB13" s="82">
        <f t="shared" si="2"/>
        <v>122.4285082872928</v>
      </c>
      <c r="AC13" s="17"/>
      <c r="AD13" s="17"/>
      <c r="AE13" s="11"/>
      <c r="AF13" s="11"/>
      <c r="AG13" s="11"/>
    </row>
    <row r="14" spans="1:33" ht="21" customHeight="1">
      <c r="A14" s="135" t="s">
        <v>153</v>
      </c>
      <c r="B14" s="80">
        <v>128802</v>
      </c>
      <c r="C14" s="81">
        <v>109976</v>
      </c>
      <c r="D14" s="81">
        <v>2219</v>
      </c>
      <c r="E14" s="81">
        <v>126751</v>
      </c>
      <c r="F14" s="82">
        <f t="shared" si="5"/>
        <v>2051</v>
      </c>
      <c r="G14" s="80">
        <v>23837</v>
      </c>
      <c r="H14" s="81">
        <f t="shared" si="4"/>
        <v>47137</v>
      </c>
      <c r="I14" s="81">
        <v>15354</v>
      </c>
      <c r="J14" s="81">
        <v>3900</v>
      </c>
      <c r="K14" s="81">
        <v>27883</v>
      </c>
      <c r="L14" s="82">
        <f t="shared" si="3"/>
        <v>-23300</v>
      </c>
      <c r="M14" s="135" t="s">
        <v>153</v>
      </c>
      <c r="N14" s="80">
        <v>25162</v>
      </c>
      <c r="O14" s="81">
        <v>816</v>
      </c>
      <c r="P14" s="81">
        <v>378</v>
      </c>
      <c r="Q14" s="81">
        <v>471</v>
      </c>
      <c r="R14" s="81">
        <v>11784</v>
      </c>
      <c r="S14" s="81">
        <v>59412</v>
      </c>
      <c r="T14" s="81">
        <v>9464</v>
      </c>
      <c r="U14" s="81">
        <v>9031</v>
      </c>
      <c r="V14" s="81">
        <v>252</v>
      </c>
      <c r="W14" s="82">
        <v>126751</v>
      </c>
      <c r="X14" s="135" t="s">
        <v>153</v>
      </c>
      <c r="Y14" s="83">
        <f>'2給水'!S14</f>
        <v>522</v>
      </c>
      <c r="Z14" s="84">
        <f t="shared" si="0"/>
        <v>210.68199233716476</v>
      </c>
      <c r="AA14" s="81">
        <f t="shared" si="1"/>
        <v>242.33524904214559</v>
      </c>
      <c r="AB14" s="82">
        <f t="shared" si="2"/>
        <v>148.53808429118774</v>
      </c>
      <c r="AC14" s="17"/>
      <c r="AD14" s="17"/>
      <c r="AE14" s="17"/>
      <c r="AF14" s="17"/>
      <c r="AG14" s="17"/>
    </row>
    <row r="15" spans="1:33" ht="21" customHeight="1">
      <c r="A15" s="135" t="s">
        <v>154</v>
      </c>
      <c r="B15" s="80">
        <v>165899</v>
      </c>
      <c r="C15" s="81">
        <v>152760</v>
      </c>
      <c r="D15" s="81">
        <v>343</v>
      </c>
      <c r="E15" s="81">
        <v>139753</v>
      </c>
      <c r="F15" s="82">
        <f t="shared" si="5"/>
        <v>26146</v>
      </c>
      <c r="G15" s="80">
        <v>1551</v>
      </c>
      <c r="H15" s="81">
        <f t="shared" si="4"/>
        <v>59649</v>
      </c>
      <c r="I15" s="81">
        <v>0</v>
      </c>
      <c r="J15" s="81">
        <v>47978</v>
      </c>
      <c r="K15" s="81">
        <v>11671</v>
      </c>
      <c r="L15" s="82">
        <f t="shared" si="3"/>
        <v>-58098</v>
      </c>
      <c r="M15" s="135" t="s">
        <v>154</v>
      </c>
      <c r="N15" s="80">
        <v>25022</v>
      </c>
      <c r="O15" s="81">
        <v>5186</v>
      </c>
      <c r="P15" s="81">
        <v>13560</v>
      </c>
      <c r="Q15" s="81">
        <v>214</v>
      </c>
      <c r="R15" s="81">
        <v>4353</v>
      </c>
      <c r="S15" s="81">
        <v>56394</v>
      </c>
      <c r="T15" s="81">
        <v>15531</v>
      </c>
      <c r="U15" s="81">
        <v>19489</v>
      </c>
      <c r="V15" s="81">
        <v>4</v>
      </c>
      <c r="W15" s="82">
        <v>139753</v>
      </c>
      <c r="X15" s="135" t="s">
        <v>154</v>
      </c>
      <c r="Y15" s="83">
        <f>'2給水'!S15</f>
        <v>660</v>
      </c>
      <c r="Z15" s="84">
        <f t="shared" si="0"/>
        <v>231.45454545454547</v>
      </c>
      <c r="AA15" s="81">
        <f t="shared" si="1"/>
        <v>211.7409090909091</v>
      </c>
      <c r="AB15" s="82">
        <f t="shared" si="2"/>
        <v>107.80722727272727</v>
      </c>
      <c r="AC15" s="17"/>
      <c r="AD15" s="17"/>
      <c r="AE15" s="17"/>
      <c r="AF15" s="17"/>
      <c r="AG15" s="17"/>
    </row>
    <row r="16" spans="1:33" ht="21" customHeight="1">
      <c r="A16" s="135" t="s">
        <v>155</v>
      </c>
      <c r="B16" s="80">
        <v>248433</v>
      </c>
      <c r="C16" s="81">
        <v>215682</v>
      </c>
      <c r="D16" s="81">
        <v>11575</v>
      </c>
      <c r="E16" s="81">
        <v>247573</v>
      </c>
      <c r="F16" s="82">
        <f t="shared" si="5"/>
        <v>860</v>
      </c>
      <c r="G16" s="80">
        <v>72415</v>
      </c>
      <c r="H16" s="81">
        <f t="shared" si="4"/>
        <v>175174</v>
      </c>
      <c r="I16" s="81">
        <v>22912</v>
      </c>
      <c r="J16" s="81">
        <v>120620</v>
      </c>
      <c r="K16" s="81">
        <v>31642</v>
      </c>
      <c r="L16" s="82">
        <f t="shared" si="3"/>
        <v>-102759</v>
      </c>
      <c r="M16" s="135" t="s">
        <v>155</v>
      </c>
      <c r="N16" s="80">
        <v>16150</v>
      </c>
      <c r="O16" s="81">
        <v>2284</v>
      </c>
      <c r="P16" s="81">
        <v>6484</v>
      </c>
      <c r="Q16" s="81">
        <v>325</v>
      </c>
      <c r="R16" s="81">
        <v>14646</v>
      </c>
      <c r="S16" s="81">
        <v>88794</v>
      </c>
      <c r="T16" s="81">
        <v>83932</v>
      </c>
      <c r="U16" s="81">
        <v>15638</v>
      </c>
      <c r="V16" s="81">
        <v>0</v>
      </c>
      <c r="W16" s="82">
        <v>247573</v>
      </c>
      <c r="X16" s="135" t="s">
        <v>155</v>
      </c>
      <c r="Y16" s="83">
        <f>'2給水'!S16</f>
        <v>1294</v>
      </c>
      <c r="Z16" s="84">
        <f t="shared" si="0"/>
        <v>166.67851622874807</v>
      </c>
      <c r="AA16" s="81">
        <f t="shared" si="1"/>
        <v>191.32380216383308</v>
      </c>
      <c r="AB16" s="82">
        <f t="shared" si="2"/>
        <v>123.39601236476044</v>
      </c>
      <c r="AC16" s="17"/>
      <c r="AD16" s="17"/>
      <c r="AE16" s="17"/>
      <c r="AF16" s="17"/>
      <c r="AG16" s="17"/>
    </row>
    <row r="17" spans="1:33" ht="21" customHeight="1">
      <c r="A17" s="136" t="s">
        <v>156</v>
      </c>
      <c r="B17" s="80">
        <v>625691</v>
      </c>
      <c r="C17" s="81">
        <v>568294</v>
      </c>
      <c r="D17" s="81">
        <v>0</v>
      </c>
      <c r="E17" s="81">
        <v>520575</v>
      </c>
      <c r="F17" s="82">
        <f>B17-E17</f>
        <v>105116</v>
      </c>
      <c r="G17" s="80">
        <v>0</v>
      </c>
      <c r="H17" s="81">
        <f t="shared" si="4"/>
        <v>211857</v>
      </c>
      <c r="I17" s="81">
        <v>0</v>
      </c>
      <c r="J17" s="81">
        <v>173624</v>
      </c>
      <c r="K17" s="81">
        <v>38233</v>
      </c>
      <c r="L17" s="82">
        <f t="shared" si="3"/>
        <v>-211857</v>
      </c>
      <c r="M17" s="136" t="s">
        <v>156</v>
      </c>
      <c r="N17" s="80">
        <v>87123</v>
      </c>
      <c r="O17" s="81">
        <v>14785</v>
      </c>
      <c r="P17" s="81">
        <v>20143</v>
      </c>
      <c r="Q17" s="81">
        <v>5433</v>
      </c>
      <c r="R17" s="81">
        <v>14919</v>
      </c>
      <c r="S17" s="81">
        <v>117438</v>
      </c>
      <c r="T17" s="81">
        <v>142229</v>
      </c>
      <c r="U17" s="81">
        <v>60232</v>
      </c>
      <c r="V17" s="87">
        <v>7350</v>
      </c>
      <c r="W17" s="82">
        <v>520575</v>
      </c>
      <c r="X17" s="136" t="s">
        <v>156</v>
      </c>
      <c r="Y17" s="83">
        <f>'2給水'!S17</f>
        <v>2490</v>
      </c>
      <c r="Z17" s="84">
        <f t="shared" si="0"/>
        <v>228.23052208835341</v>
      </c>
      <c r="AA17" s="81">
        <f t="shared" si="1"/>
        <v>206.1144578313253</v>
      </c>
      <c r="AB17" s="82">
        <f t="shared" si="2"/>
        <v>91.425875502008026</v>
      </c>
      <c r="AC17" s="17"/>
      <c r="AD17" s="17"/>
      <c r="AE17" s="17"/>
      <c r="AF17" s="17"/>
      <c r="AG17" s="17"/>
    </row>
    <row r="18" spans="1:33" ht="21" customHeight="1">
      <c r="A18" s="136" t="s">
        <v>342</v>
      </c>
      <c r="B18" s="91">
        <v>488716</v>
      </c>
      <c r="C18" s="92">
        <v>433196</v>
      </c>
      <c r="D18" s="81">
        <v>0</v>
      </c>
      <c r="E18" s="87">
        <v>350831</v>
      </c>
      <c r="F18" s="82">
        <f>B18-E18</f>
        <v>137885</v>
      </c>
      <c r="G18" s="91">
        <v>65040</v>
      </c>
      <c r="H18" s="87">
        <f t="shared" si="4"/>
        <v>300966</v>
      </c>
      <c r="I18" s="81">
        <v>0</v>
      </c>
      <c r="J18" s="87">
        <v>215363</v>
      </c>
      <c r="K18" s="87">
        <v>85603</v>
      </c>
      <c r="L18" s="82">
        <f t="shared" si="3"/>
        <v>-235926</v>
      </c>
      <c r="M18" s="136" t="s">
        <v>342</v>
      </c>
      <c r="N18" s="91">
        <v>43241</v>
      </c>
      <c r="O18" s="87">
        <v>40066</v>
      </c>
      <c r="P18" s="87">
        <v>32329</v>
      </c>
      <c r="Q18" s="87">
        <v>658</v>
      </c>
      <c r="R18" s="87">
        <v>28312</v>
      </c>
      <c r="S18" s="87">
        <v>161344</v>
      </c>
      <c r="T18" s="87">
        <v>0</v>
      </c>
      <c r="U18" s="87">
        <v>24113</v>
      </c>
      <c r="V18" s="81">
        <v>0</v>
      </c>
      <c r="W18" s="88">
        <v>350831</v>
      </c>
      <c r="X18" s="136" t="s">
        <v>342</v>
      </c>
      <c r="Y18" s="85">
        <f>'2給水'!S18</f>
        <v>2129</v>
      </c>
      <c r="Z18" s="86">
        <f t="shared" si="0"/>
        <v>203.47393142320337</v>
      </c>
      <c r="AA18" s="87">
        <f t="shared" si="1"/>
        <v>164.78675434476281</v>
      </c>
      <c r="AB18" s="82">
        <f t="shared" ref="AB18:AB29" si="6">(R18+S18+(T18))/Y18</f>
        <v>89.082198215124478</v>
      </c>
      <c r="AC18" s="16"/>
      <c r="AD18" s="16"/>
      <c r="AE18" s="16"/>
      <c r="AF18" s="16"/>
      <c r="AG18" s="16"/>
    </row>
    <row r="19" spans="1:33" ht="21" customHeight="1">
      <c r="A19" s="135" t="s">
        <v>187</v>
      </c>
      <c r="B19" s="80">
        <v>1019602</v>
      </c>
      <c r="C19" s="81">
        <v>833375</v>
      </c>
      <c r="D19" s="81">
        <v>10471</v>
      </c>
      <c r="E19" s="81">
        <v>1016145</v>
      </c>
      <c r="F19" s="82">
        <f>B19-E19</f>
        <v>3457</v>
      </c>
      <c r="G19" s="80">
        <v>208434</v>
      </c>
      <c r="H19" s="81">
        <f t="shared" si="4"/>
        <v>618571</v>
      </c>
      <c r="I19" s="81">
        <v>0</v>
      </c>
      <c r="J19" s="81">
        <v>404629</v>
      </c>
      <c r="K19" s="81">
        <v>213942</v>
      </c>
      <c r="L19" s="82">
        <f t="shared" si="3"/>
        <v>-410137</v>
      </c>
      <c r="M19" s="135" t="s">
        <v>187</v>
      </c>
      <c r="N19" s="80">
        <v>48523</v>
      </c>
      <c r="O19" s="81">
        <v>13302</v>
      </c>
      <c r="P19" s="81">
        <v>14619</v>
      </c>
      <c r="Q19" s="81">
        <v>782</v>
      </c>
      <c r="R19" s="81">
        <v>79540</v>
      </c>
      <c r="S19" s="81">
        <v>405034</v>
      </c>
      <c r="T19" s="81">
        <v>355320</v>
      </c>
      <c r="U19" s="81">
        <v>40521</v>
      </c>
      <c r="V19" s="87">
        <v>0</v>
      </c>
      <c r="W19" s="82">
        <v>1016145</v>
      </c>
      <c r="X19" s="135" t="s">
        <v>187</v>
      </c>
      <c r="Y19" s="83">
        <f>'2給水'!S19</f>
        <v>3204</v>
      </c>
      <c r="Z19" s="84">
        <f t="shared" si="0"/>
        <v>260.10455680399502</v>
      </c>
      <c r="AA19" s="81">
        <f t="shared" si="1"/>
        <v>317.14887640449439</v>
      </c>
      <c r="AB19" s="82">
        <f>(R19+S19+(T19*0.42))/Y19</f>
        <v>197.81785268414484</v>
      </c>
      <c r="AC19" s="15"/>
      <c r="AD19" s="181"/>
      <c r="AE19" s="11"/>
      <c r="AF19" s="11"/>
      <c r="AG19" s="11"/>
    </row>
    <row r="20" spans="1:33" ht="21" customHeight="1">
      <c r="A20" s="137" t="s">
        <v>188</v>
      </c>
      <c r="B20" s="80">
        <v>167522</v>
      </c>
      <c r="C20" s="81">
        <v>105262</v>
      </c>
      <c r="D20" s="81">
        <v>35780</v>
      </c>
      <c r="E20" s="81">
        <v>193498</v>
      </c>
      <c r="F20" s="82">
        <f t="shared" ref="F20:F21" si="7">B20-E20</f>
        <v>-25976</v>
      </c>
      <c r="G20" s="80">
        <v>0</v>
      </c>
      <c r="H20" s="81">
        <f t="shared" si="4"/>
        <v>71888</v>
      </c>
      <c r="I20" s="81">
        <v>0</v>
      </c>
      <c r="J20" s="81">
        <v>4674</v>
      </c>
      <c r="K20" s="81">
        <v>67214</v>
      </c>
      <c r="L20" s="82">
        <f t="shared" si="3"/>
        <v>-71888</v>
      </c>
      <c r="M20" s="137" t="s">
        <v>188</v>
      </c>
      <c r="N20" s="80">
        <v>13514</v>
      </c>
      <c r="O20" s="81">
        <v>2672</v>
      </c>
      <c r="P20" s="81">
        <v>3575</v>
      </c>
      <c r="Q20" s="81">
        <v>203</v>
      </c>
      <c r="R20" s="81">
        <v>21193</v>
      </c>
      <c r="S20" s="81">
        <v>93090</v>
      </c>
      <c r="T20" s="81">
        <v>45635</v>
      </c>
      <c r="U20" s="81">
        <v>10866</v>
      </c>
      <c r="V20" s="81">
        <v>2750</v>
      </c>
      <c r="W20" s="82">
        <v>193498</v>
      </c>
      <c r="X20" s="137" t="s">
        <v>188</v>
      </c>
      <c r="Y20" s="83">
        <f>'2給水'!S20</f>
        <v>360</v>
      </c>
      <c r="Z20" s="84">
        <f t="shared" si="0"/>
        <v>292.39444444444445</v>
      </c>
      <c r="AA20" s="81">
        <f t="shared" si="1"/>
        <v>529.85555555555561</v>
      </c>
      <c r="AB20" s="82">
        <f>(R20+S20+(T20*0.42))/Y20</f>
        <v>370.69361111111112</v>
      </c>
      <c r="AC20" s="15"/>
      <c r="AD20" s="181"/>
      <c r="AE20" s="11"/>
      <c r="AF20" s="11"/>
      <c r="AG20" s="11"/>
    </row>
    <row r="21" spans="1:33" ht="21" customHeight="1">
      <c r="A21" s="137" t="s">
        <v>189</v>
      </c>
      <c r="B21" s="80">
        <v>90638</v>
      </c>
      <c r="C21" s="81">
        <v>77953</v>
      </c>
      <c r="D21" s="81">
        <v>7977</v>
      </c>
      <c r="E21" s="81">
        <v>81498</v>
      </c>
      <c r="F21" s="82">
        <f t="shared" si="7"/>
        <v>9140</v>
      </c>
      <c r="G21" s="80"/>
      <c r="H21" s="81"/>
      <c r="I21" s="81"/>
      <c r="J21" s="81"/>
      <c r="K21" s="81"/>
      <c r="L21" s="82"/>
      <c r="M21" s="137" t="s">
        <v>189</v>
      </c>
      <c r="N21" s="80">
        <v>7230</v>
      </c>
      <c r="O21" s="81">
        <v>7466</v>
      </c>
      <c r="P21" s="81">
        <v>6786</v>
      </c>
      <c r="Q21" s="81">
        <v>218</v>
      </c>
      <c r="R21" s="81">
        <v>19274</v>
      </c>
      <c r="S21" s="81">
        <v>33355</v>
      </c>
      <c r="T21" s="81">
        <v>0</v>
      </c>
      <c r="U21" s="81">
        <v>7169</v>
      </c>
      <c r="V21" s="81">
        <v>0</v>
      </c>
      <c r="W21" s="82">
        <v>81498</v>
      </c>
      <c r="X21" s="137" t="s">
        <v>189</v>
      </c>
      <c r="Y21" s="83">
        <f>'2給水'!S21</f>
        <v>363</v>
      </c>
      <c r="Z21" s="84">
        <f t="shared" si="0"/>
        <v>214.7465564738292</v>
      </c>
      <c r="AA21" s="81">
        <f t="shared" si="1"/>
        <v>224.51239669421489</v>
      </c>
      <c r="AB21" s="82">
        <f t="shared" si="6"/>
        <v>144.98347107438016</v>
      </c>
      <c r="AC21" s="11"/>
      <c r="AD21" s="11"/>
      <c r="AE21" s="11"/>
      <c r="AF21" s="11"/>
      <c r="AG21" s="11"/>
    </row>
    <row r="22" spans="1:33" ht="21" customHeight="1">
      <c r="A22" s="137" t="s">
        <v>190</v>
      </c>
      <c r="B22" s="80">
        <v>297374</v>
      </c>
      <c r="C22" s="81">
        <v>185856</v>
      </c>
      <c r="D22" s="81">
        <v>110953</v>
      </c>
      <c r="E22" s="81">
        <v>281901</v>
      </c>
      <c r="F22" s="82">
        <f t="shared" ref="F22:F30" si="8">B22-E22</f>
        <v>15473</v>
      </c>
      <c r="G22" s="80">
        <v>248014</v>
      </c>
      <c r="H22" s="81">
        <f t="shared" si="4"/>
        <v>384577</v>
      </c>
      <c r="I22" s="81">
        <v>297878</v>
      </c>
      <c r="J22" s="81">
        <v>0</v>
      </c>
      <c r="K22" s="81">
        <v>86699</v>
      </c>
      <c r="L22" s="82">
        <f t="shared" si="3"/>
        <v>-136563</v>
      </c>
      <c r="M22" s="137" t="s">
        <v>190</v>
      </c>
      <c r="N22" s="80">
        <v>16310</v>
      </c>
      <c r="O22" s="81">
        <v>10199</v>
      </c>
      <c r="P22" s="81">
        <v>9000</v>
      </c>
      <c r="Q22" s="81">
        <v>617</v>
      </c>
      <c r="R22" s="81">
        <v>32658</v>
      </c>
      <c r="S22" s="81">
        <v>150716</v>
      </c>
      <c r="T22" s="81">
        <v>33802</v>
      </c>
      <c r="U22" s="81">
        <v>28599</v>
      </c>
      <c r="V22" s="81">
        <v>0</v>
      </c>
      <c r="W22" s="82">
        <v>281901</v>
      </c>
      <c r="X22" s="137" t="s">
        <v>190</v>
      </c>
      <c r="Y22" s="83">
        <f>'2給水'!S22</f>
        <v>622</v>
      </c>
      <c r="Z22" s="84">
        <f t="shared" si="0"/>
        <v>298.80385852090035</v>
      </c>
      <c r="AA22" s="81">
        <f t="shared" si="1"/>
        <v>453.21704180064307</v>
      </c>
      <c r="AB22" s="82">
        <f>(R22+S22+(T22*0.42))/Y22</f>
        <v>317.63800643086819</v>
      </c>
      <c r="AC22" s="11"/>
      <c r="AD22" s="11"/>
      <c r="AE22" s="11"/>
      <c r="AF22" s="11"/>
      <c r="AG22" s="11"/>
    </row>
    <row r="23" spans="1:33" ht="21" customHeight="1">
      <c r="A23" s="137" t="s">
        <v>191</v>
      </c>
      <c r="B23" s="80">
        <v>1988713</v>
      </c>
      <c r="C23" s="81">
        <v>1779889</v>
      </c>
      <c r="D23" s="81">
        <v>1252</v>
      </c>
      <c r="E23" s="81">
        <v>1606025</v>
      </c>
      <c r="F23" s="82">
        <f t="shared" si="8"/>
        <v>382688</v>
      </c>
      <c r="G23" s="80">
        <v>108239</v>
      </c>
      <c r="H23" s="81">
        <f t="shared" si="4"/>
        <v>613450</v>
      </c>
      <c r="I23" s="81">
        <v>0</v>
      </c>
      <c r="J23" s="81">
        <v>503268</v>
      </c>
      <c r="K23" s="81">
        <v>110182</v>
      </c>
      <c r="L23" s="82">
        <f t="shared" si="3"/>
        <v>-505211</v>
      </c>
      <c r="M23" s="137" t="s">
        <v>191</v>
      </c>
      <c r="N23" s="80">
        <v>196153</v>
      </c>
      <c r="O23" s="81">
        <v>23232</v>
      </c>
      <c r="P23" s="81">
        <v>40991</v>
      </c>
      <c r="Q23" s="81">
        <v>3503</v>
      </c>
      <c r="R23" s="81">
        <v>31589</v>
      </c>
      <c r="S23" s="81">
        <v>437136</v>
      </c>
      <c r="T23" s="81">
        <v>542593</v>
      </c>
      <c r="U23" s="81">
        <v>79264</v>
      </c>
      <c r="V23" s="81">
        <v>0</v>
      </c>
      <c r="W23" s="82">
        <v>1606025</v>
      </c>
      <c r="X23" s="137" t="s">
        <v>191</v>
      </c>
      <c r="Y23" s="83">
        <f>'2給水'!S23</f>
        <v>8445</v>
      </c>
      <c r="Z23" s="84">
        <f t="shared" si="0"/>
        <v>210.76246299585554</v>
      </c>
      <c r="AA23" s="81">
        <f t="shared" si="1"/>
        <v>190.17465956187093</v>
      </c>
      <c r="AB23" s="82">
        <f>(R23+S23+(T23*0.61))/Y23</f>
        <v>94.695882770870341</v>
      </c>
      <c r="AC23" s="11"/>
      <c r="AD23" s="11"/>
      <c r="AE23" s="11"/>
      <c r="AF23" s="11"/>
      <c r="AG23" s="11"/>
    </row>
    <row r="24" spans="1:33" ht="21" customHeight="1">
      <c r="A24" s="137" t="s">
        <v>192</v>
      </c>
      <c r="B24" s="80">
        <v>666975</v>
      </c>
      <c r="C24" s="81">
        <v>589196</v>
      </c>
      <c r="D24" s="81">
        <v>0</v>
      </c>
      <c r="E24" s="81">
        <v>613012</v>
      </c>
      <c r="F24" s="82">
        <f t="shared" si="8"/>
        <v>53963</v>
      </c>
      <c r="G24" s="80">
        <v>161448</v>
      </c>
      <c r="H24" s="81">
        <f t="shared" si="4"/>
        <v>453592</v>
      </c>
      <c r="I24" s="81">
        <v>0</v>
      </c>
      <c r="J24" s="81">
        <v>213598</v>
      </c>
      <c r="K24" s="81">
        <v>239994</v>
      </c>
      <c r="L24" s="82">
        <f t="shared" si="3"/>
        <v>-292144</v>
      </c>
      <c r="M24" s="137" t="s">
        <v>192</v>
      </c>
      <c r="N24" s="80">
        <v>48590</v>
      </c>
      <c r="O24" s="81">
        <v>31191</v>
      </c>
      <c r="P24" s="81">
        <v>19642</v>
      </c>
      <c r="Q24" s="81">
        <v>505</v>
      </c>
      <c r="R24" s="81">
        <v>98174</v>
      </c>
      <c r="S24" s="81">
        <v>313473</v>
      </c>
      <c r="T24" s="81">
        <v>0</v>
      </c>
      <c r="U24" s="81">
        <v>98831</v>
      </c>
      <c r="V24" s="81">
        <v>2606</v>
      </c>
      <c r="W24" s="82">
        <v>613012</v>
      </c>
      <c r="X24" s="137" t="s">
        <v>192</v>
      </c>
      <c r="Y24" s="83">
        <f>'2給水'!S24</f>
        <v>2560</v>
      </c>
      <c r="Z24" s="84">
        <f t="shared" si="0"/>
        <v>230.15468749999999</v>
      </c>
      <c r="AA24" s="81">
        <f t="shared" si="1"/>
        <v>238.43984374999999</v>
      </c>
      <c r="AB24" s="82">
        <f t="shared" si="6"/>
        <v>160.79960937499999</v>
      </c>
      <c r="AC24" s="11"/>
      <c r="AD24" s="11"/>
      <c r="AE24" s="11"/>
      <c r="AF24" s="11"/>
      <c r="AG24" s="11"/>
    </row>
    <row r="25" spans="1:33" ht="21" customHeight="1">
      <c r="A25" s="137" t="s">
        <v>193</v>
      </c>
      <c r="B25" s="80">
        <v>792224</v>
      </c>
      <c r="C25" s="81">
        <v>737081</v>
      </c>
      <c r="D25" s="87">
        <v>0</v>
      </c>
      <c r="E25" s="81">
        <v>686018</v>
      </c>
      <c r="F25" s="82">
        <f t="shared" si="8"/>
        <v>106206</v>
      </c>
      <c r="G25" s="80">
        <v>2209</v>
      </c>
      <c r="H25" s="81">
        <f t="shared" si="4"/>
        <v>287359</v>
      </c>
      <c r="I25" s="81">
        <v>62311</v>
      </c>
      <c r="J25" s="81">
        <v>122353</v>
      </c>
      <c r="K25" s="81">
        <v>102695</v>
      </c>
      <c r="L25" s="82">
        <f t="shared" si="3"/>
        <v>-285150</v>
      </c>
      <c r="M25" s="137" t="s">
        <v>193</v>
      </c>
      <c r="N25" s="80">
        <v>57768</v>
      </c>
      <c r="O25" s="81">
        <v>6333</v>
      </c>
      <c r="P25" s="81">
        <v>29731</v>
      </c>
      <c r="Q25" s="81">
        <v>197</v>
      </c>
      <c r="R25" s="81">
        <v>31829</v>
      </c>
      <c r="S25" s="81">
        <v>188360</v>
      </c>
      <c r="T25" s="81">
        <v>296835</v>
      </c>
      <c r="U25" s="81">
        <v>34889</v>
      </c>
      <c r="V25" s="81">
        <v>0</v>
      </c>
      <c r="W25" s="82">
        <v>686018</v>
      </c>
      <c r="X25" s="137" t="s">
        <v>193</v>
      </c>
      <c r="Y25" s="83">
        <f>'2給水'!S25</f>
        <v>3202</v>
      </c>
      <c r="Z25" s="84">
        <f t="shared" si="0"/>
        <v>230.1939412866958</v>
      </c>
      <c r="AA25" s="81">
        <f t="shared" si="1"/>
        <v>214.24672079950031</v>
      </c>
      <c r="AB25" s="82">
        <f>(R25+S25+(T25*0.61))/Y25</f>
        <v>125.31491255465333</v>
      </c>
      <c r="AC25" s="11"/>
      <c r="AD25" s="11"/>
      <c r="AE25" s="11"/>
      <c r="AF25" s="11"/>
      <c r="AG25" s="11"/>
    </row>
    <row r="26" spans="1:33" ht="21" customHeight="1">
      <c r="A26" s="137" t="s">
        <v>194</v>
      </c>
      <c r="B26" s="80">
        <v>506200</v>
      </c>
      <c r="C26" s="81">
        <v>457270</v>
      </c>
      <c r="D26" s="81">
        <v>0</v>
      </c>
      <c r="E26" s="81">
        <v>466286</v>
      </c>
      <c r="F26" s="82">
        <f t="shared" si="8"/>
        <v>39914</v>
      </c>
      <c r="G26" s="80">
        <v>83169</v>
      </c>
      <c r="H26" s="81">
        <f t="shared" si="4"/>
        <v>231389</v>
      </c>
      <c r="I26" s="81">
        <v>0</v>
      </c>
      <c r="J26" s="81">
        <v>199539</v>
      </c>
      <c r="K26" s="81">
        <v>31850</v>
      </c>
      <c r="L26" s="82">
        <f t="shared" si="3"/>
        <v>-148220</v>
      </c>
      <c r="M26" s="137" t="s">
        <v>194</v>
      </c>
      <c r="N26" s="80">
        <v>58620</v>
      </c>
      <c r="O26" s="81">
        <v>13896</v>
      </c>
      <c r="P26" s="81">
        <v>23015</v>
      </c>
      <c r="Q26" s="81">
        <v>1390</v>
      </c>
      <c r="R26" s="81">
        <v>15350</v>
      </c>
      <c r="S26" s="81">
        <v>162085</v>
      </c>
      <c r="T26" s="81">
        <v>129983</v>
      </c>
      <c r="U26" s="81">
        <v>30113</v>
      </c>
      <c r="V26" s="81">
        <v>3870</v>
      </c>
      <c r="W26" s="82">
        <v>466286</v>
      </c>
      <c r="X26" s="137" t="s">
        <v>194</v>
      </c>
      <c r="Y26" s="83">
        <f>'2給水'!S26</f>
        <v>2247</v>
      </c>
      <c r="Z26" s="84">
        <f t="shared" si="0"/>
        <v>203.50244770805517</v>
      </c>
      <c r="AA26" s="81">
        <f t="shared" si="1"/>
        <v>205.79261237205162</v>
      </c>
      <c r="AB26" s="82">
        <f>(R26+S26+(T26*0.61))/Y26</f>
        <v>114.2521717846017</v>
      </c>
      <c r="AC26" s="11"/>
      <c r="AD26" s="11"/>
      <c r="AE26" s="11"/>
      <c r="AF26" s="11"/>
      <c r="AG26" s="11"/>
    </row>
    <row r="27" spans="1:33" ht="21" customHeight="1">
      <c r="A27" s="137" t="s">
        <v>195</v>
      </c>
      <c r="B27" s="80">
        <v>469897</v>
      </c>
      <c r="C27" s="81">
        <v>444796</v>
      </c>
      <c r="D27" s="81">
        <v>660</v>
      </c>
      <c r="E27" s="81">
        <v>457750</v>
      </c>
      <c r="F27" s="82">
        <f t="shared" si="8"/>
        <v>12147</v>
      </c>
      <c r="G27" s="80">
        <v>25147</v>
      </c>
      <c r="H27" s="81">
        <f t="shared" si="4"/>
        <v>165697</v>
      </c>
      <c r="I27" s="81">
        <v>0</v>
      </c>
      <c r="J27" s="81">
        <v>35269</v>
      </c>
      <c r="K27" s="81">
        <v>130428</v>
      </c>
      <c r="L27" s="82">
        <f t="shared" si="3"/>
        <v>-140550</v>
      </c>
      <c r="M27" s="137" t="s">
        <v>195</v>
      </c>
      <c r="N27" s="80">
        <v>32900</v>
      </c>
      <c r="O27" s="81">
        <v>0</v>
      </c>
      <c r="P27" s="81">
        <v>3090</v>
      </c>
      <c r="Q27" s="81">
        <v>245</v>
      </c>
      <c r="R27" s="81">
        <v>48320</v>
      </c>
      <c r="S27" s="81">
        <v>149316</v>
      </c>
      <c r="T27" s="81">
        <v>170844</v>
      </c>
      <c r="U27" s="81">
        <v>21749</v>
      </c>
      <c r="V27" s="81">
        <v>4701</v>
      </c>
      <c r="W27" s="82">
        <v>457750</v>
      </c>
      <c r="X27" s="137" t="s">
        <v>195</v>
      </c>
      <c r="Y27" s="83">
        <f>'2給水'!S27</f>
        <v>1694</v>
      </c>
      <c r="Z27" s="84">
        <f t="shared" si="0"/>
        <v>262.57142857142856</v>
      </c>
      <c r="AA27" s="81">
        <f t="shared" si="1"/>
        <v>267.44332939787483</v>
      </c>
      <c r="AB27" s="82">
        <f>(R27+S27+(T27*0.61))/Y27</f>
        <v>178.18821723730812</v>
      </c>
      <c r="AC27" s="11"/>
      <c r="AD27" s="11"/>
      <c r="AE27" s="11"/>
      <c r="AF27" s="11"/>
      <c r="AG27" s="11"/>
    </row>
    <row r="28" spans="1:33" ht="21" customHeight="1">
      <c r="A28" s="137" t="s">
        <v>196</v>
      </c>
      <c r="B28" s="80">
        <v>92082</v>
      </c>
      <c r="C28" s="81">
        <v>86528</v>
      </c>
      <c r="D28" s="81">
        <v>0</v>
      </c>
      <c r="E28" s="81">
        <v>75761</v>
      </c>
      <c r="F28" s="82">
        <f t="shared" si="8"/>
        <v>16321</v>
      </c>
      <c r="G28" s="80">
        <v>152617</v>
      </c>
      <c r="H28" s="81">
        <f t="shared" si="4"/>
        <v>281000</v>
      </c>
      <c r="I28" s="81">
        <v>0</v>
      </c>
      <c r="J28" s="81">
        <v>274972</v>
      </c>
      <c r="K28" s="81">
        <v>6028</v>
      </c>
      <c r="L28" s="82">
        <f t="shared" si="3"/>
        <v>-128383</v>
      </c>
      <c r="M28" s="137" t="s">
        <v>196</v>
      </c>
      <c r="N28" s="80">
        <v>12281</v>
      </c>
      <c r="O28" s="81">
        <v>3005</v>
      </c>
      <c r="P28" s="81">
        <v>1635</v>
      </c>
      <c r="Q28" s="81">
        <v>248</v>
      </c>
      <c r="R28" s="81">
        <v>5003</v>
      </c>
      <c r="S28" s="81">
        <v>31205</v>
      </c>
      <c r="T28" s="81">
        <v>0</v>
      </c>
      <c r="U28" s="81">
        <v>22384</v>
      </c>
      <c r="V28" s="81">
        <v>0</v>
      </c>
      <c r="W28" s="82">
        <v>75761</v>
      </c>
      <c r="X28" s="137" t="s">
        <v>196</v>
      </c>
      <c r="Y28" s="83">
        <f>'2給水'!S28</f>
        <v>501</v>
      </c>
      <c r="Z28" s="84">
        <f t="shared" si="0"/>
        <v>172.71057884231536</v>
      </c>
      <c r="AA28" s="81">
        <f t="shared" si="1"/>
        <v>151.2195608782435</v>
      </c>
      <c r="AB28" s="82">
        <f t="shared" si="6"/>
        <v>72.271457085828345</v>
      </c>
      <c r="AC28" s="11"/>
      <c r="AD28" s="11"/>
      <c r="AE28" s="11"/>
      <c r="AF28" s="11"/>
      <c r="AG28" s="11"/>
    </row>
    <row r="29" spans="1:33" ht="21" customHeight="1">
      <c r="A29" s="137" t="s">
        <v>197</v>
      </c>
      <c r="B29" s="80">
        <v>306279</v>
      </c>
      <c r="C29" s="81">
        <v>280944</v>
      </c>
      <c r="D29" s="81">
        <v>1382</v>
      </c>
      <c r="E29" s="81">
        <v>261123</v>
      </c>
      <c r="F29" s="82">
        <f t="shared" si="8"/>
        <v>45156</v>
      </c>
      <c r="G29" s="80">
        <v>12856</v>
      </c>
      <c r="H29" s="81">
        <f t="shared" si="4"/>
        <v>119333</v>
      </c>
      <c r="I29" s="87">
        <v>14599</v>
      </c>
      <c r="J29" s="81">
        <v>27298</v>
      </c>
      <c r="K29" s="81">
        <v>77436</v>
      </c>
      <c r="L29" s="82">
        <f t="shared" si="3"/>
        <v>-106477</v>
      </c>
      <c r="M29" s="137" t="s">
        <v>197</v>
      </c>
      <c r="N29" s="80">
        <v>22157</v>
      </c>
      <c r="O29" s="81">
        <v>16108</v>
      </c>
      <c r="P29" s="81">
        <v>24082</v>
      </c>
      <c r="Q29" s="81">
        <v>2928</v>
      </c>
      <c r="R29" s="81">
        <v>24572</v>
      </c>
      <c r="S29" s="81">
        <v>118037</v>
      </c>
      <c r="T29" s="81">
        <v>0</v>
      </c>
      <c r="U29" s="81">
        <v>53239</v>
      </c>
      <c r="V29" s="81">
        <v>0</v>
      </c>
      <c r="W29" s="82">
        <v>261123</v>
      </c>
      <c r="X29" s="137" t="s">
        <v>197</v>
      </c>
      <c r="Y29" s="83">
        <f>'2給水'!S29</f>
        <v>1390</v>
      </c>
      <c r="Z29" s="84">
        <f t="shared" si="0"/>
        <v>202.11798561151079</v>
      </c>
      <c r="AA29" s="81">
        <f t="shared" si="1"/>
        <v>187.85827338129496</v>
      </c>
      <c r="AB29" s="82">
        <f t="shared" si="6"/>
        <v>102.59640287769784</v>
      </c>
      <c r="AC29" s="11"/>
      <c r="AD29" s="11"/>
      <c r="AE29" s="11"/>
      <c r="AF29" s="11"/>
      <c r="AG29" s="11"/>
    </row>
    <row r="30" spans="1:33" ht="21" customHeight="1">
      <c r="A30" s="137" t="s">
        <v>198</v>
      </c>
      <c r="B30" s="80">
        <v>229820</v>
      </c>
      <c r="C30" s="81">
        <v>181648</v>
      </c>
      <c r="D30" s="81">
        <v>11977</v>
      </c>
      <c r="E30" s="81">
        <v>182412</v>
      </c>
      <c r="F30" s="82">
        <f t="shared" si="8"/>
        <v>47408</v>
      </c>
      <c r="G30" s="80">
        <v>105200</v>
      </c>
      <c r="H30" s="81">
        <f t="shared" si="4"/>
        <v>177835</v>
      </c>
      <c r="I30" s="81">
        <v>0</v>
      </c>
      <c r="J30" s="81">
        <v>156899</v>
      </c>
      <c r="K30" s="81">
        <v>20936</v>
      </c>
      <c r="L30" s="82">
        <f t="shared" si="3"/>
        <v>-72635</v>
      </c>
      <c r="M30" s="137" t="s">
        <v>198</v>
      </c>
      <c r="N30" s="80">
        <v>18257</v>
      </c>
      <c r="O30" s="81">
        <v>8116</v>
      </c>
      <c r="P30" s="81">
        <v>28792</v>
      </c>
      <c r="Q30" s="81">
        <v>6908</v>
      </c>
      <c r="R30" s="81">
        <v>8300</v>
      </c>
      <c r="S30" s="81">
        <v>69863</v>
      </c>
      <c r="T30" s="81">
        <v>413</v>
      </c>
      <c r="U30" s="81">
        <v>41763</v>
      </c>
      <c r="V30" s="81">
        <v>0</v>
      </c>
      <c r="W30" s="82">
        <v>182412</v>
      </c>
      <c r="X30" s="137" t="s">
        <v>198</v>
      </c>
      <c r="Y30" s="83">
        <f>'2給水'!S30</f>
        <v>776</v>
      </c>
      <c r="Z30" s="84">
        <f>C30/Y30</f>
        <v>234.08247422680412</v>
      </c>
      <c r="AA30" s="81">
        <f>(W30-V30)/Y30</f>
        <v>235.06701030927834</v>
      </c>
      <c r="AB30" s="82">
        <f>(R30+S30+(T30))/Y30</f>
        <v>101.25773195876289</v>
      </c>
      <c r="AC30" s="11"/>
      <c r="AD30" s="269" t="s">
        <v>204</v>
      </c>
      <c r="AE30" s="18" t="s">
        <v>159</v>
      </c>
      <c r="AF30" s="11"/>
      <c r="AG30" s="11"/>
    </row>
    <row r="31" spans="1:33" ht="21" customHeight="1">
      <c r="A31" s="138" t="s">
        <v>199</v>
      </c>
      <c r="B31" s="91">
        <v>3675941</v>
      </c>
      <c r="C31" s="87">
        <v>3093836</v>
      </c>
      <c r="D31" s="87">
        <v>0</v>
      </c>
      <c r="E31" s="87">
        <v>3416138</v>
      </c>
      <c r="F31" s="82">
        <f t="shared" ref="F31:F34" si="9">B31-E31</f>
        <v>259803</v>
      </c>
      <c r="G31" s="91">
        <v>72231</v>
      </c>
      <c r="H31" s="87">
        <v>833830</v>
      </c>
      <c r="I31" s="81">
        <v>70022</v>
      </c>
      <c r="J31" s="87">
        <v>257264</v>
      </c>
      <c r="K31" s="87">
        <v>505922</v>
      </c>
      <c r="L31" s="82">
        <f t="shared" si="3"/>
        <v>-761599</v>
      </c>
      <c r="M31" s="138" t="s">
        <v>199</v>
      </c>
      <c r="N31" s="91">
        <v>240670</v>
      </c>
      <c r="O31" s="87">
        <v>25425</v>
      </c>
      <c r="P31" s="87">
        <v>105286</v>
      </c>
      <c r="Q31" s="87">
        <v>5052</v>
      </c>
      <c r="R31" s="87">
        <v>160296</v>
      </c>
      <c r="S31" s="87">
        <v>1054358</v>
      </c>
      <c r="T31" s="87">
        <v>1451695</v>
      </c>
      <c r="U31" s="87">
        <v>181023</v>
      </c>
      <c r="V31" s="81">
        <v>389</v>
      </c>
      <c r="W31" s="88">
        <v>3416138</v>
      </c>
      <c r="X31" s="138" t="s">
        <v>199</v>
      </c>
      <c r="Y31" s="85">
        <f>'2給水'!S31</f>
        <v>14970</v>
      </c>
      <c r="Z31" s="86">
        <f t="shared" ref="Z31:Z34" si="10">C31/Y31</f>
        <v>206.66907147628589</v>
      </c>
      <c r="AA31" s="87">
        <f t="shared" ref="AA31:AA34" si="11">(W31-V31)/Y31</f>
        <v>228.17294589178357</v>
      </c>
      <c r="AB31" s="88">
        <f>(R31+S31+(T31*0.75))/Y31</f>
        <v>153.8694221776887</v>
      </c>
      <c r="AC31" s="11"/>
      <c r="AD31" s="269"/>
      <c r="AE31" s="19" t="s">
        <v>178</v>
      </c>
      <c r="AF31" s="11"/>
      <c r="AG31" s="11"/>
    </row>
    <row r="32" spans="1:33" ht="21" customHeight="1">
      <c r="A32" s="138" t="s">
        <v>200</v>
      </c>
      <c r="B32" s="80">
        <v>2819449</v>
      </c>
      <c r="C32" s="81">
        <v>2511930</v>
      </c>
      <c r="D32" s="81">
        <v>36116</v>
      </c>
      <c r="E32" s="81">
        <v>2431005</v>
      </c>
      <c r="F32" s="82">
        <f t="shared" si="9"/>
        <v>388444</v>
      </c>
      <c r="G32" s="80">
        <v>80666</v>
      </c>
      <c r="H32" s="81">
        <f t="shared" si="4"/>
        <v>1187293</v>
      </c>
      <c r="I32" s="81">
        <v>0</v>
      </c>
      <c r="J32" s="81">
        <v>513253</v>
      </c>
      <c r="K32" s="81">
        <v>674040</v>
      </c>
      <c r="L32" s="82">
        <f t="shared" si="3"/>
        <v>-1106627</v>
      </c>
      <c r="M32" s="138" t="s">
        <v>200</v>
      </c>
      <c r="N32" s="80">
        <v>271693</v>
      </c>
      <c r="O32" s="81">
        <v>0</v>
      </c>
      <c r="P32" s="81">
        <v>224936</v>
      </c>
      <c r="Q32" s="81">
        <v>0</v>
      </c>
      <c r="R32" s="81">
        <v>156008</v>
      </c>
      <c r="S32" s="81">
        <v>846113</v>
      </c>
      <c r="T32" s="81">
        <v>485588</v>
      </c>
      <c r="U32" s="81">
        <v>434014</v>
      </c>
      <c r="V32" s="81">
        <v>12653</v>
      </c>
      <c r="W32" s="82">
        <v>2431005</v>
      </c>
      <c r="X32" s="138" t="s">
        <v>200</v>
      </c>
      <c r="Y32" s="85">
        <f>'2給水'!S32</f>
        <v>11479</v>
      </c>
      <c r="Z32" s="86">
        <f t="shared" si="10"/>
        <v>218.82829514766095</v>
      </c>
      <c r="AA32" s="87">
        <f t="shared" si="11"/>
        <v>210.67619130586289</v>
      </c>
      <c r="AB32" s="88">
        <f>(R32+S32+(T32*0.75))/Y32</f>
        <v>119.02709295234777</v>
      </c>
      <c r="AC32" s="11"/>
      <c r="AD32" s="269" t="s">
        <v>205</v>
      </c>
      <c r="AE32" s="18" t="s">
        <v>206</v>
      </c>
      <c r="AF32" s="11"/>
      <c r="AG32" s="11"/>
    </row>
    <row r="33" spans="1:33" ht="21" customHeight="1">
      <c r="A33" s="138" t="s">
        <v>201</v>
      </c>
      <c r="B33" s="80">
        <v>573912</v>
      </c>
      <c r="C33" s="81">
        <v>503734</v>
      </c>
      <c r="D33" s="81">
        <v>580</v>
      </c>
      <c r="E33" s="81">
        <v>575718</v>
      </c>
      <c r="F33" s="82">
        <f t="shared" si="9"/>
        <v>-1806</v>
      </c>
      <c r="G33" s="80">
        <v>2137</v>
      </c>
      <c r="H33" s="81">
        <f t="shared" si="4"/>
        <v>205880</v>
      </c>
      <c r="I33" s="81">
        <v>0</v>
      </c>
      <c r="J33" s="81">
        <v>83898</v>
      </c>
      <c r="K33" s="81">
        <v>121982</v>
      </c>
      <c r="L33" s="82">
        <f t="shared" si="3"/>
        <v>-203743</v>
      </c>
      <c r="M33" s="138" t="s">
        <v>201</v>
      </c>
      <c r="N33" s="80">
        <v>56760</v>
      </c>
      <c r="O33" s="81">
        <v>3927</v>
      </c>
      <c r="P33" s="81">
        <v>33786</v>
      </c>
      <c r="Q33" s="81">
        <v>140</v>
      </c>
      <c r="R33" s="81">
        <v>40266</v>
      </c>
      <c r="S33" s="81">
        <v>196998</v>
      </c>
      <c r="T33" s="81">
        <v>202393</v>
      </c>
      <c r="U33" s="81">
        <v>27926</v>
      </c>
      <c r="V33" s="81">
        <v>0</v>
      </c>
      <c r="W33" s="82">
        <v>575718</v>
      </c>
      <c r="X33" s="138" t="s">
        <v>201</v>
      </c>
      <c r="Y33" s="85">
        <f>'2給水'!S33</f>
        <v>2471</v>
      </c>
      <c r="Z33" s="86">
        <f t="shared" si="10"/>
        <v>203.85835694050991</v>
      </c>
      <c r="AA33" s="87">
        <f t="shared" si="11"/>
        <v>232.98988263860784</v>
      </c>
      <c r="AB33" s="88">
        <f>(R33+S33+(T33*0.75))/Y33</f>
        <v>157.44991906110886</v>
      </c>
      <c r="AC33" s="11"/>
      <c r="AD33" s="269"/>
      <c r="AE33" s="19" t="s">
        <v>178</v>
      </c>
      <c r="AF33" s="11"/>
      <c r="AG33" s="11"/>
    </row>
    <row r="34" spans="1:33" ht="21" customHeight="1">
      <c r="A34" s="139" t="s">
        <v>202</v>
      </c>
      <c r="B34" s="140">
        <v>309634</v>
      </c>
      <c r="C34" s="141">
        <v>268968</v>
      </c>
      <c r="D34" s="81">
        <v>0</v>
      </c>
      <c r="E34" s="141">
        <v>264641</v>
      </c>
      <c r="F34" s="142">
        <f t="shared" si="9"/>
        <v>44993</v>
      </c>
      <c r="G34" s="140">
        <v>2232</v>
      </c>
      <c r="H34" s="141">
        <f t="shared" si="4"/>
        <v>163656</v>
      </c>
      <c r="I34" s="141">
        <v>7980</v>
      </c>
      <c r="J34" s="141">
        <v>52495</v>
      </c>
      <c r="K34" s="141">
        <v>103181</v>
      </c>
      <c r="L34" s="142">
        <f t="shared" si="3"/>
        <v>-161424</v>
      </c>
      <c r="M34" s="139" t="s">
        <v>202</v>
      </c>
      <c r="N34" s="140">
        <v>13892</v>
      </c>
      <c r="O34" s="141">
        <v>20121</v>
      </c>
      <c r="P34" s="141">
        <v>20831</v>
      </c>
      <c r="Q34" s="141">
        <v>388</v>
      </c>
      <c r="R34" s="141">
        <v>44094</v>
      </c>
      <c r="S34" s="141">
        <v>120961</v>
      </c>
      <c r="T34" s="141">
        <v>0</v>
      </c>
      <c r="U34" s="141">
        <v>12759</v>
      </c>
      <c r="V34" s="141">
        <v>10456</v>
      </c>
      <c r="W34" s="142">
        <v>264641</v>
      </c>
      <c r="X34" s="139" t="s">
        <v>202</v>
      </c>
      <c r="Y34" s="201">
        <f>'2給水'!S34</f>
        <v>989</v>
      </c>
      <c r="Z34" s="202">
        <f t="shared" si="10"/>
        <v>271.95955510616784</v>
      </c>
      <c r="AA34" s="203">
        <f t="shared" si="11"/>
        <v>257.01213346814967</v>
      </c>
      <c r="AB34" s="142">
        <f t="shared" ref="AB34" si="12">(R34+S34+(T34))/Y34</f>
        <v>166.89079878665319</v>
      </c>
      <c r="AC34" s="11"/>
      <c r="AD34" s="269" t="s">
        <v>207</v>
      </c>
      <c r="AE34" s="20" t="s">
        <v>208</v>
      </c>
      <c r="AF34" s="50" t="s">
        <v>209</v>
      </c>
      <c r="AG34" s="21" t="s">
        <v>210</v>
      </c>
    </row>
    <row r="35" spans="1:33" ht="21" customHeight="1">
      <c r="A35" s="143" t="s">
        <v>203</v>
      </c>
      <c r="B35" s="144">
        <f>SUM(B7:B34)</f>
        <v>27330940</v>
      </c>
      <c r="C35" s="145">
        <f>SUM(C7:C34)</f>
        <v>23790574</v>
      </c>
      <c r="D35" s="145">
        <f t="shared" ref="D35:E35" si="13">SUM(D7:D34)</f>
        <v>301029</v>
      </c>
      <c r="E35" s="145">
        <f t="shared" si="13"/>
        <v>24165751</v>
      </c>
      <c r="F35" s="146">
        <f t="shared" ref="F35" si="14">SUM(F7:F34)</f>
        <v>3165189</v>
      </c>
      <c r="G35" s="144">
        <f t="shared" ref="G35" si="15">SUM(G7:G34)</f>
        <v>2834326</v>
      </c>
      <c r="H35" s="145">
        <f t="shared" ref="H35" si="16">SUM(H7:H34)</f>
        <v>12695964</v>
      </c>
      <c r="I35" s="145">
        <f t="shared" ref="I35" si="17">SUM(I7:I34)</f>
        <v>1268490</v>
      </c>
      <c r="J35" s="145">
        <f t="shared" ref="J35" si="18">SUM(J7:J34)</f>
        <v>7329811</v>
      </c>
      <c r="K35" s="145">
        <f t="shared" ref="K35" si="19">SUM(K7:K34)</f>
        <v>4089438</v>
      </c>
      <c r="L35" s="147">
        <f t="shared" ref="L35" si="20">SUM(L7:L34)</f>
        <v>-9861638</v>
      </c>
      <c r="M35" s="143" t="s">
        <v>203</v>
      </c>
      <c r="N35" s="144">
        <f>SUM(N7:N34)</f>
        <v>2596458</v>
      </c>
      <c r="O35" s="145">
        <f>SUM(O7:O34)</f>
        <v>455732</v>
      </c>
      <c r="P35" s="145">
        <f t="shared" ref="P35:V35" si="21">SUM(P7:P34)</f>
        <v>1048286</v>
      </c>
      <c r="Q35" s="145">
        <f t="shared" si="21"/>
        <v>62358</v>
      </c>
      <c r="R35" s="145">
        <f t="shared" si="21"/>
        <v>1476324</v>
      </c>
      <c r="S35" s="145">
        <f t="shared" si="21"/>
        <v>8643990</v>
      </c>
      <c r="T35" s="145">
        <f t="shared" si="21"/>
        <v>6022501</v>
      </c>
      <c r="U35" s="145">
        <f t="shared" si="21"/>
        <v>2906263</v>
      </c>
      <c r="V35" s="145">
        <f t="shared" si="21"/>
        <v>75391</v>
      </c>
      <c r="W35" s="146">
        <f>SUM(W7:W34)</f>
        <v>24165751</v>
      </c>
      <c r="X35" s="143" t="s">
        <v>203</v>
      </c>
      <c r="Y35" s="148">
        <f>SUM(Y7:Y34)</f>
        <v>110177</v>
      </c>
      <c r="Z35" s="149">
        <f>AVERAGE(Z7:Z34)</f>
        <v>223.77781597411371</v>
      </c>
      <c r="AA35" s="150">
        <f t="shared" ref="AA35:AB35" si="22">AVERAGE(AA7:AA34)</f>
        <v>238.64454746235612</v>
      </c>
      <c r="AB35" s="151">
        <f t="shared" si="22"/>
        <v>144.84315589933456</v>
      </c>
      <c r="AC35" s="11"/>
      <c r="AD35" s="269"/>
      <c r="AE35" s="19" t="s">
        <v>178</v>
      </c>
      <c r="AF35" s="19"/>
      <c r="AG35" s="11" t="s">
        <v>345</v>
      </c>
    </row>
  </sheetData>
  <mergeCells count="6">
    <mergeCell ref="AD34:AD35"/>
    <mergeCell ref="M3:M6"/>
    <mergeCell ref="X3:X6"/>
    <mergeCell ref="A3:A6"/>
    <mergeCell ref="AD30:AD31"/>
    <mergeCell ref="AD32:AD33"/>
  </mergeCells>
  <phoneticPr fontId="26"/>
  <pageMargins left="0.70866141732283472" right="0.70866141732283472" top="0.74803149606299213" bottom="0.74803149606299213" header="0.31496062992125984" footer="0.31496062992125984"/>
  <pageSetup paperSize="9" scale="76" fitToWidth="0" orientation="landscape" r:id="rId1"/>
  <colBreaks count="2" manualBreakCount="2">
    <brk id="12" max="34" man="1"/>
    <brk id="23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Normal="100" zoomScaleSheetLayoutView="55" workbookViewId="0">
      <selection activeCell="R40" sqref="R40"/>
    </sheetView>
  </sheetViews>
  <sheetFormatPr defaultRowHeight="15" customHeight="1"/>
  <cols>
    <col min="1" max="1" width="15.625" style="11" customWidth="1"/>
    <col min="2" max="2" width="11.25" style="11" customWidth="1"/>
    <col min="3" max="3" width="9.375" style="11" customWidth="1"/>
    <col min="4" max="4" width="6.875" style="11" customWidth="1"/>
    <col min="5" max="6" width="9.375" style="11" customWidth="1"/>
    <col min="7" max="7" width="6.875" style="11" customWidth="1"/>
    <col min="8" max="8" width="9.375" style="11" customWidth="1"/>
    <col min="9" max="9" width="9.375" style="22" customWidth="1"/>
    <col min="10" max="16384" width="9" style="11"/>
  </cols>
  <sheetData>
    <row r="1" spans="1:9" ht="18.75" customHeight="1">
      <c r="A1" s="3" t="s">
        <v>211</v>
      </c>
    </row>
    <row r="2" spans="1:9" ht="18.75" customHeight="1">
      <c r="F2" s="51"/>
      <c r="G2" s="51"/>
      <c r="H2" s="51"/>
      <c r="I2" s="12"/>
    </row>
    <row r="3" spans="1:9" ht="13.5" customHeight="1">
      <c r="A3" s="274" t="s">
        <v>347</v>
      </c>
      <c r="B3" s="277" t="s">
        <v>212</v>
      </c>
      <c r="C3" s="278" t="s">
        <v>213</v>
      </c>
      <c r="D3" s="279" t="s">
        <v>214</v>
      </c>
      <c r="E3" s="279"/>
      <c r="F3" s="280" t="s">
        <v>215</v>
      </c>
      <c r="G3" s="281" t="s">
        <v>216</v>
      </c>
      <c r="H3" s="273" t="s">
        <v>217</v>
      </c>
      <c r="I3" s="273"/>
    </row>
    <row r="4" spans="1:9" ht="13.5" customHeight="1">
      <c r="A4" s="275"/>
      <c r="B4" s="277"/>
      <c r="C4" s="278"/>
      <c r="D4" s="169" t="s">
        <v>218</v>
      </c>
      <c r="E4" s="169" t="s">
        <v>219</v>
      </c>
      <c r="F4" s="280"/>
      <c r="G4" s="281"/>
      <c r="H4" s="273"/>
      <c r="I4" s="273"/>
    </row>
    <row r="5" spans="1:9" ht="13.5" customHeight="1">
      <c r="A5" s="276"/>
      <c r="B5" s="277"/>
      <c r="C5" s="278"/>
      <c r="D5" s="170" t="s">
        <v>11</v>
      </c>
      <c r="E5" s="170" t="s">
        <v>220</v>
      </c>
      <c r="F5" s="170" t="s">
        <v>220</v>
      </c>
      <c r="G5" s="170" t="s">
        <v>220</v>
      </c>
      <c r="H5" s="171" t="s">
        <v>221</v>
      </c>
      <c r="I5" s="172" t="s">
        <v>222</v>
      </c>
    </row>
    <row r="6" spans="1:9" ht="25.5" customHeight="1">
      <c r="A6" s="208" t="s">
        <v>146</v>
      </c>
      <c r="B6" s="224" t="s">
        <v>378</v>
      </c>
      <c r="C6" s="34" t="s">
        <v>223</v>
      </c>
      <c r="D6" s="34" t="s">
        <v>35</v>
      </c>
      <c r="E6" s="36">
        <v>972</v>
      </c>
      <c r="F6" s="37">
        <v>41</v>
      </c>
      <c r="G6" s="34" t="s">
        <v>35</v>
      </c>
      <c r="H6" s="37">
        <v>1382</v>
      </c>
      <c r="I6" s="38">
        <v>3445</v>
      </c>
    </row>
    <row r="7" spans="1:9" ht="25.5" customHeight="1">
      <c r="A7" s="209" t="s">
        <v>147</v>
      </c>
      <c r="B7" s="205" t="s">
        <v>378</v>
      </c>
      <c r="C7" s="40" t="s">
        <v>223</v>
      </c>
      <c r="D7" s="40" t="s">
        <v>35</v>
      </c>
      <c r="E7" s="41">
        <v>550</v>
      </c>
      <c r="F7" s="42">
        <v>172</v>
      </c>
      <c r="G7" s="40" t="s">
        <v>35</v>
      </c>
      <c r="H7" s="42">
        <v>2278</v>
      </c>
      <c r="I7" s="43">
        <v>4006</v>
      </c>
    </row>
    <row r="8" spans="1:9" ht="25.5" customHeight="1">
      <c r="A8" s="209" t="s">
        <v>148</v>
      </c>
      <c r="B8" s="205" t="s">
        <v>378</v>
      </c>
      <c r="C8" s="40" t="s">
        <v>223</v>
      </c>
      <c r="D8" s="40" t="s">
        <v>35</v>
      </c>
      <c r="E8" s="41">
        <v>735</v>
      </c>
      <c r="F8" s="42">
        <v>135</v>
      </c>
      <c r="G8" s="40" t="s">
        <v>35</v>
      </c>
      <c r="H8" s="42">
        <v>2160</v>
      </c>
      <c r="I8" s="43">
        <v>3725</v>
      </c>
    </row>
    <row r="9" spans="1:9" ht="25.5" customHeight="1">
      <c r="A9" s="209" t="s">
        <v>149</v>
      </c>
      <c r="B9" s="205" t="s">
        <v>378</v>
      </c>
      <c r="C9" s="40" t="s">
        <v>223</v>
      </c>
      <c r="D9" s="41">
        <v>6</v>
      </c>
      <c r="E9" s="41">
        <v>1555</v>
      </c>
      <c r="F9" s="42">
        <v>216</v>
      </c>
      <c r="G9" s="40" t="s">
        <v>35</v>
      </c>
      <c r="H9" s="42">
        <v>2419</v>
      </c>
      <c r="I9" s="43">
        <v>4579</v>
      </c>
    </row>
    <row r="10" spans="1:9" ht="25.5" customHeight="1">
      <c r="A10" s="209" t="s">
        <v>150</v>
      </c>
      <c r="B10" s="205" t="s">
        <v>378</v>
      </c>
      <c r="C10" s="40" t="s">
        <v>223</v>
      </c>
      <c r="D10" s="40" t="s">
        <v>35</v>
      </c>
      <c r="E10" s="41">
        <v>864</v>
      </c>
      <c r="F10" s="42">
        <v>108</v>
      </c>
      <c r="G10" s="40" t="s">
        <v>35</v>
      </c>
      <c r="H10" s="42">
        <v>1944</v>
      </c>
      <c r="I10" s="43">
        <v>3996</v>
      </c>
    </row>
    <row r="11" spans="1:9" ht="25.5" customHeight="1">
      <c r="A11" s="209" t="s">
        <v>151</v>
      </c>
      <c r="B11" s="205" t="s">
        <v>378</v>
      </c>
      <c r="C11" s="40" t="s">
        <v>223</v>
      </c>
      <c r="D11" s="40" t="s">
        <v>35</v>
      </c>
      <c r="E11" s="41">
        <v>756</v>
      </c>
      <c r="F11" s="42">
        <v>54</v>
      </c>
      <c r="G11" s="40" t="s">
        <v>35</v>
      </c>
      <c r="H11" s="42">
        <v>1836</v>
      </c>
      <c r="I11" s="43">
        <v>3780</v>
      </c>
    </row>
    <row r="12" spans="1:9" ht="25.5" customHeight="1">
      <c r="A12" s="209" t="s">
        <v>152</v>
      </c>
      <c r="B12" s="205" t="s">
        <v>378</v>
      </c>
      <c r="C12" s="40" t="s">
        <v>223</v>
      </c>
      <c r="D12" s="204">
        <v>8</v>
      </c>
      <c r="E12" s="41">
        <v>1512</v>
      </c>
      <c r="F12" s="42">
        <v>183</v>
      </c>
      <c r="G12" s="40" t="s">
        <v>35</v>
      </c>
      <c r="H12" s="42">
        <v>1879</v>
      </c>
      <c r="I12" s="43">
        <v>3715</v>
      </c>
    </row>
    <row r="13" spans="1:9" ht="25.5" customHeight="1">
      <c r="A13" s="209" t="s">
        <v>153</v>
      </c>
      <c r="B13" s="205" t="s">
        <v>378</v>
      </c>
      <c r="C13" s="40" t="s">
        <v>223</v>
      </c>
      <c r="D13" s="41">
        <v>10</v>
      </c>
      <c r="E13" s="41">
        <v>2090</v>
      </c>
      <c r="F13" s="42">
        <v>209</v>
      </c>
      <c r="G13" s="40" t="s">
        <v>35</v>
      </c>
      <c r="H13" s="42">
        <v>2090</v>
      </c>
      <c r="I13" s="43">
        <v>4190</v>
      </c>
    </row>
    <row r="14" spans="1:9" ht="25.5" customHeight="1">
      <c r="A14" s="209" t="s">
        <v>154</v>
      </c>
      <c r="B14" s="205" t="s">
        <v>400</v>
      </c>
      <c r="C14" s="40" t="s">
        <v>224</v>
      </c>
      <c r="D14" s="41">
        <v>10</v>
      </c>
      <c r="E14" s="41">
        <v>1890</v>
      </c>
      <c r="F14" s="42">
        <v>248</v>
      </c>
      <c r="G14" s="42">
        <v>129</v>
      </c>
      <c r="H14" s="42">
        <v>2019</v>
      </c>
      <c r="I14" s="43">
        <v>4503</v>
      </c>
    </row>
    <row r="15" spans="1:9" ht="25.5" customHeight="1">
      <c r="A15" s="209" t="s">
        <v>155</v>
      </c>
      <c r="B15" s="205" t="s">
        <v>378</v>
      </c>
      <c r="C15" s="40" t="s">
        <v>225</v>
      </c>
      <c r="D15" s="41">
        <v>5</v>
      </c>
      <c r="E15" s="41">
        <v>1944</v>
      </c>
      <c r="F15" s="42">
        <v>86</v>
      </c>
      <c r="G15" s="42">
        <v>108</v>
      </c>
      <c r="H15" s="42">
        <v>2484</v>
      </c>
      <c r="I15" s="43">
        <v>5076</v>
      </c>
    </row>
    <row r="16" spans="1:9" ht="25.5" customHeight="1">
      <c r="A16" s="210" t="s">
        <v>156</v>
      </c>
      <c r="B16" s="205" t="s">
        <v>378</v>
      </c>
      <c r="C16" s="40" t="s">
        <v>223</v>
      </c>
      <c r="D16" s="40" t="s">
        <v>35</v>
      </c>
      <c r="E16" s="41">
        <v>510</v>
      </c>
      <c r="F16" s="42">
        <v>170</v>
      </c>
      <c r="G16" s="40" t="s">
        <v>35</v>
      </c>
      <c r="H16" s="42">
        <v>2240</v>
      </c>
      <c r="I16" s="43">
        <v>4620</v>
      </c>
    </row>
    <row r="17" spans="1:9" ht="25.5" customHeight="1">
      <c r="A17" s="210" t="s">
        <v>319</v>
      </c>
      <c r="B17" s="205" t="s">
        <v>401</v>
      </c>
      <c r="C17" s="40" t="s">
        <v>224</v>
      </c>
      <c r="D17" s="41">
        <v>7</v>
      </c>
      <c r="E17" s="41">
        <v>1512</v>
      </c>
      <c r="F17" s="42">
        <v>216</v>
      </c>
      <c r="G17" s="40" t="s">
        <v>35</v>
      </c>
      <c r="H17" s="42">
        <v>2160</v>
      </c>
      <c r="I17" s="43">
        <v>4536</v>
      </c>
    </row>
    <row r="18" spans="1:9" ht="25.5" customHeight="1">
      <c r="A18" s="209" t="s">
        <v>187</v>
      </c>
      <c r="B18" s="205" t="s">
        <v>402</v>
      </c>
      <c r="C18" s="40" t="s">
        <v>224</v>
      </c>
      <c r="D18" s="40" t="s">
        <v>35</v>
      </c>
      <c r="E18" s="41">
        <v>1134</v>
      </c>
      <c r="F18" s="42">
        <v>64</v>
      </c>
      <c r="G18" s="40" t="s">
        <v>35</v>
      </c>
      <c r="H18" s="42">
        <v>1782</v>
      </c>
      <c r="I18" s="43">
        <v>4806</v>
      </c>
    </row>
    <row r="19" spans="1:9" ht="25.5" customHeight="1">
      <c r="A19" s="209" t="s">
        <v>188</v>
      </c>
      <c r="B19" s="205" t="s">
        <v>378</v>
      </c>
      <c r="C19" s="39" t="s">
        <v>226</v>
      </c>
      <c r="D19" s="41">
        <v>10</v>
      </c>
      <c r="E19" s="41">
        <v>2592</v>
      </c>
      <c r="F19" s="42">
        <v>259</v>
      </c>
      <c r="G19" s="42">
        <v>108</v>
      </c>
      <c r="H19" s="42">
        <v>2700</v>
      </c>
      <c r="I19" s="43">
        <v>5290</v>
      </c>
    </row>
    <row r="20" spans="1:9" ht="25.5" customHeight="1">
      <c r="A20" s="209" t="s">
        <v>189</v>
      </c>
      <c r="B20" s="205" t="s">
        <v>378</v>
      </c>
      <c r="C20" s="40" t="s">
        <v>223</v>
      </c>
      <c r="D20" s="41">
        <v>5</v>
      </c>
      <c r="E20" s="41">
        <v>1030</v>
      </c>
      <c r="F20" s="42">
        <v>230</v>
      </c>
      <c r="G20" s="40" t="s">
        <v>35</v>
      </c>
      <c r="H20" s="42">
        <v>2180</v>
      </c>
      <c r="I20" s="43">
        <v>4480</v>
      </c>
    </row>
    <row r="21" spans="1:9" ht="25.5" customHeight="1">
      <c r="A21" s="209" t="s">
        <v>190</v>
      </c>
      <c r="B21" s="205" t="s">
        <v>378</v>
      </c>
      <c r="C21" s="40" t="s">
        <v>224</v>
      </c>
      <c r="D21" s="41">
        <v>10</v>
      </c>
      <c r="E21" s="41">
        <v>2570</v>
      </c>
      <c r="F21" s="42">
        <v>270</v>
      </c>
      <c r="G21" s="41">
        <v>110</v>
      </c>
      <c r="H21" s="42">
        <v>2689</v>
      </c>
      <c r="I21" s="43">
        <v>5389</v>
      </c>
    </row>
    <row r="22" spans="1:9" ht="25.5" customHeight="1">
      <c r="A22" s="209" t="s">
        <v>191</v>
      </c>
      <c r="B22" s="205" t="s">
        <v>378</v>
      </c>
      <c r="C22" s="40" t="s">
        <v>223</v>
      </c>
      <c r="D22" s="40" t="s">
        <v>35</v>
      </c>
      <c r="E22" s="41">
        <v>864</v>
      </c>
      <c r="F22" s="42">
        <v>108</v>
      </c>
      <c r="G22" s="40" t="s">
        <v>35</v>
      </c>
      <c r="H22" s="42">
        <v>1944</v>
      </c>
      <c r="I22" s="43">
        <v>3445</v>
      </c>
    </row>
    <row r="23" spans="1:9" ht="25.5" customHeight="1">
      <c r="A23" s="209" t="s">
        <v>192</v>
      </c>
      <c r="B23" s="205" t="s">
        <v>378</v>
      </c>
      <c r="C23" s="40" t="s">
        <v>223</v>
      </c>
      <c r="D23" s="40" t="s">
        <v>35</v>
      </c>
      <c r="E23" s="41">
        <v>972</v>
      </c>
      <c r="F23" s="42">
        <v>162</v>
      </c>
      <c r="G23" s="40" t="s">
        <v>35</v>
      </c>
      <c r="H23" s="42">
        <v>2592</v>
      </c>
      <c r="I23" s="43">
        <v>4212</v>
      </c>
    </row>
    <row r="24" spans="1:9" ht="25.5" customHeight="1">
      <c r="A24" s="209" t="s">
        <v>193</v>
      </c>
      <c r="B24" s="205" t="s">
        <v>378</v>
      </c>
      <c r="C24" s="40" t="s">
        <v>224</v>
      </c>
      <c r="D24" s="41">
        <v>8</v>
      </c>
      <c r="E24" s="41">
        <v>1900</v>
      </c>
      <c r="F24" s="42">
        <v>238</v>
      </c>
      <c r="G24" s="40" t="s">
        <v>35</v>
      </c>
      <c r="H24" s="42">
        <v>2376</v>
      </c>
      <c r="I24" s="43">
        <v>4752</v>
      </c>
    </row>
    <row r="25" spans="1:9" ht="25.5" customHeight="1">
      <c r="A25" s="209" t="s">
        <v>194</v>
      </c>
      <c r="B25" s="205" t="s">
        <v>403</v>
      </c>
      <c r="C25" s="40" t="s">
        <v>223</v>
      </c>
      <c r="D25" s="40" t="s">
        <v>35</v>
      </c>
      <c r="E25" s="41">
        <v>648</v>
      </c>
      <c r="F25" s="42">
        <v>140</v>
      </c>
      <c r="G25" s="40" t="s">
        <v>35</v>
      </c>
      <c r="H25" s="42">
        <v>2052</v>
      </c>
      <c r="I25" s="43">
        <v>3780</v>
      </c>
    </row>
    <row r="26" spans="1:9" ht="25.5" customHeight="1">
      <c r="A26" s="209" t="s">
        <v>195</v>
      </c>
      <c r="B26" s="205" t="s">
        <v>378</v>
      </c>
      <c r="C26" s="40" t="s">
        <v>223</v>
      </c>
      <c r="D26" s="40" t="s">
        <v>35</v>
      </c>
      <c r="E26" s="41">
        <v>993</v>
      </c>
      <c r="F26" s="42">
        <v>181</v>
      </c>
      <c r="G26" s="40" t="s">
        <v>35</v>
      </c>
      <c r="H26" s="42">
        <v>2808</v>
      </c>
      <c r="I26" s="43">
        <v>5184</v>
      </c>
    </row>
    <row r="27" spans="1:9" ht="25.5" customHeight="1">
      <c r="A27" s="209" t="s">
        <v>196</v>
      </c>
      <c r="B27" s="205" t="s">
        <v>378</v>
      </c>
      <c r="C27" s="40" t="s">
        <v>224</v>
      </c>
      <c r="D27" s="41">
        <v>8</v>
      </c>
      <c r="E27" s="41">
        <v>1296</v>
      </c>
      <c r="F27" s="42">
        <v>162</v>
      </c>
      <c r="G27" s="42">
        <v>86</v>
      </c>
      <c r="H27" s="42">
        <v>1706</v>
      </c>
      <c r="I27" s="43">
        <v>3326</v>
      </c>
    </row>
    <row r="28" spans="1:9" ht="25.5" customHeight="1">
      <c r="A28" s="209" t="s">
        <v>197</v>
      </c>
      <c r="B28" s="205" t="s">
        <v>378</v>
      </c>
      <c r="C28" s="40" t="s">
        <v>223</v>
      </c>
      <c r="D28" s="40" t="s">
        <v>35</v>
      </c>
      <c r="E28" s="41">
        <v>864</v>
      </c>
      <c r="F28" s="42">
        <v>162</v>
      </c>
      <c r="G28" s="40" t="s">
        <v>35</v>
      </c>
      <c r="H28" s="42">
        <v>2484</v>
      </c>
      <c r="I28" s="43">
        <v>4104</v>
      </c>
    </row>
    <row r="29" spans="1:9" ht="25.5" customHeight="1">
      <c r="A29" s="209" t="s">
        <v>198</v>
      </c>
      <c r="B29" s="205" t="s">
        <v>378</v>
      </c>
      <c r="C29" s="39" t="s">
        <v>226</v>
      </c>
      <c r="D29" s="41">
        <v>10</v>
      </c>
      <c r="E29" s="41">
        <v>2160</v>
      </c>
      <c r="F29" s="42">
        <v>216</v>
      </c>
      <c r="G29" s="40" t="s">
        <v>35</v>
      </c>
      <c r="H29" s="42">
        <v>2160</v>
      </c>
      <c r="I29" s="43">
        <v>4320</v>
      </c>
    </row>
    <row r="30" spans="1:9" ht="25.5" customHeight="1">
      <c r="A30" s="210" t="s">
        <v>199</v>
      </c>
      <c r="B30" s="205" t="s">
        <v>378</v>
      </c>
      <c r="C30" s="40" t="s">
        <v>223</v>
      </c>
      <c r="D30" s="40" t="s">
        <v>35</v>
      </c>
      <c r="E30" s="41">
        <v>1080</v>
      </c>
      <c r="F30" s="42">
        <v>69</v>
      </c>
      <c r="G30" s="40" t="s">
        <v>35</v>
      </c>
      <c r="H30" s="42">
        <v>1771</v>
      </c>
      <c r="I30" s="43">
        <v>3823</v>
      </c>
    </row>
    <row r="31" spans="1:9" ht="25.5" customHeight="1">
      <c r="A31" s="210" t="s">
        <v>200</v>
      </c>
      <c r="B31" s="205" t="s">
        <v>378</v>
      </c>
      <c r="C31" s="40" t="s">
        <v>223</v>
      </c>
      <c r="D31" s="40" t="s">
        <v>35</v>
      </c>
      <c r="E31" s="41">
        <v>1123</v>
      </c>
      <c r="F31" s="42">
        <v>64</v>
      </c>
      <c r="G31" s="40" t="s">
        <v>35</v>
      </c>
      <c r="H31" s="42">
        <v>1771</v>
      </c>
      <c r="I31" s="43">
        <v>3499</v>
      </c>
    </row>
    <row r="32" spans="1:9" ht="25.5" customHeight="1">
      <c r="A32" s="210" t="s">
        <v>201</v>
      </c>
      <c r="B32" s="205" t="s">
        <v>378</v>
      </c>
      <c r="C32" s="40" t="s">
        <v>223</v>
      </c>
      <c r="D32" s="40" t="s">
        <v>35</v>
      </c>
      <c r="E32" s="41">
        <v>1080</v>
      </c>
      <c r="F32" s="42">
        <v>102</v>
      </c>
      <c r="G32" s="40" t="s">
        <v>35</v>
      </c>
      <c r="H32" s="42">
        <v>2106</v>
      </c>
      <c r="I32" s="43">
        <v>4363</v>
      </c>
    </row>
    <row r="33" spans="1:9" ht="25.5" customHeight="1">
      <c r="A33" s="211" t="s">
        <v>202</v>
      </c>
      <c r="B33" s="206" t="s">
        <v>378</v>
      </c>
      <c r="C33" s="23" t="s">
        <v>223</v>
      </c>
      <c r="D33" s="173">
        <v>10</v>
      </c>
      <c r="E33" s="173">
        <v>2052</v>
      </c>
      <c r="F33" s="174">
        <v>313</v>
      </c>
      <c r="G33" s="23" t="s">
        <v>35</v>
      </c>
      <c r="H33" s="174">
        <v>2052</v>
      </c>
      <c r="I33" s="175">
        <v>5184</v>
      </c>
    </row>
    <row r="34" spans="1:9" ht="25.5" customHeight="1">
      <c r="A34" s="212" t="s">
        <v>227</v>
      </c>
      <c r="B34" s="207"/>
      <c r="C34" s="176"/>
      <c r="D34" s="176"/>
      <c r="E34" s="176"/>
      <c r="F34" s="177"/>
      <c r="G34" s="176"/>
      <c r="H34" s="177">
        <v>2143.4642857142858</v>
      </c>
      <c r="I34" s="178">
        <v>4279.2857142857147</v>
      </c>
    </row>
    <row r="35" spans="1:9" ht="15" customHeight="1">
      <c r="I35" s="179" t="s">
        <v>228</v>
      </c>
    </row>
  </sheetData>
  <sheetProtection selectLockedCells="1" selectUnlockedCells="1"/>
  <mergeCells count="7">
    <mergeCell ref="H3:I4"/>
    <mergeCell ref="A3:A5"/>
    <mergeCell ref="B3:B5"/>
    <mergeCell ref="C3:C5"/>
    <mergeCell ref="D3:E3"/>
    <mergeCell ref="F3:F4"/>
    <mergeCell ref="G3:G4"/>
  </mergeCells>
  <phoneticPr fontId="26"/>
  <printOptions horizontalCentered="1"/>
  <pageMargins left="0.39370078740157483" right="0.39370078740157483" top="0.39370078740157483" bottom="0.39370078740157483" header="0.51181102362204722" footer="0.51181102362204722"/>
  <pageSetup paperSize="9" firstPageNumber="54" pageOrder="overThenDown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6"/>
  <sheetViews>
    <sheetView topLeftCell="J19" zoomScale="120" zoomScaleNormal="120" workbookViewId="0">
      <selection activeCell="R40" sqref="R40"/>
    </sheetView>
  </sheetViews>
  <sheetFormatPr defaultRowHeight="10.5" customHeight="1"/>
  <cols>
    <col min="1" max="1" width="15" style="24" customWidth="1"/>
    <col min="2" max="2" width="4.375" style="24" customWidth="1"/>
    <col min="3" max="3" width="8.125" style="24" customWidth="1"/>
    <col min="4" max="4" width="4.375" style="24" customWidth="1"/>
    <col min="5" max="5" width="8.125" style="24" customWidth="1"/>
    <col min="6" max="6" width="4.375" style="24" customWidth="1"/>
    <col min="7" max="7" width="8.125" style="24" customWidth="1"/>
    <col min="8" max="8" width="4.375" style="24" customWidth="1"/>
    <col min="9" max="9" width="8.125" style="24" customWidth="1"/>
    <col min="10" max="10" width="4.375" style="24" customWidth="1"/>
    <col min="11" max="11" width="8.125" style="24" customWidth="1"/>
    <col min="12" max="14" width="10" style="24" customWidth="1"/>
    <col min="15" max="15" width="8.125" style="24" customWidth="1"/>
    <col min="16" max="17" width="10" style="24" customWidth="1"/>
    <col min="18" max="19" width="8.125" style="24" customWidth="1"/>
    <col min="20" max="20" width="10" style="24" customWidth="1"/>
    <col min="21" max="22" width="8.125" style="24" customWidth="1"/>
    <col min="23" max="23" width="10" style="24" customWidth="1"/>
    <col min="24" max="27" width="9" style="24"/>
    <col min="28" max="28" width="3.625" style="24" customWidth="1"/>
    <col min="29" max="16384" width="9" style="24"/>
  </cols>
  <sheetData>
    <row r="1" spans="1:23" ht="12">
      <c r="A1" s="89" t="s">
        <v>229</v>
      </c>
    </row>
    <row r="2" spans="1:23" ht="12" customHeight="1">
      <c r="A2" s="89"/>
      <c r="B2" s="89"/>
      <c r="U2" s="25" t="s">
        <v>230</v>
      </c>
      <c r="V2" s="25" t="s">
        <v>231</v>
      </c>
    </row>
    <row r="3" spans="1:23" ht="12" customHeight="1">
      <c r="A3" s="89"/>
      <c r="B3" s="89"/>
      <c r="U3" s="26" t="s">
        <v>232</v>
      </c>
      <c r="V3" s="26" t="s">
        <v>233</v>
      </c>
    </row>
    <row r="4" spans="1:23" ht="12" customHeight="1">
      <c r="A4" s="89"/>
      <c r="U4" s="26" t="s">
        <v>234</v>
      </c>
      <c r="V4" s="26" t="s">
        <v>235</v>
      </c>
    </row>
    <row r="5" spans="1:23" ht="12" customHeight="1">
      <c r="U5" s="223" t="s">
        <v>236</v>
      </c>
      <c r="V5" s="223" t="s">
        <v>177</v>
      </c>
    </row>
    <row r="6" spans="1:23" ht="3.75" customHeight="1"/>
    <row r="7" spans="1:23" ht="10.5" customHeight="1">
      <c r="A7" s="297" t="s">
        <v>347</v>
      </c>
      <c r="B7" s="300" t="s">
        <v>237</v>
      </c>
      <c r="C7" s="300"/>
      <c r="D7" s="300"/>
      <c r="E7" s="300"/>
      <c r="F7" s="300"/>
      <c r="G7" s="300"/>
      <c r="H7" s="300"/>
      <c r="I7" s="300"/>
      <c r="J7" s="300" t="s">
        <v>238</v>
      </c>
      <c r="K7" s="300"/>
      <c r="L7" s="302" t="s">
        <v>239</v>
      </c>
      <c r="M7" s="303"/>
      <c r="N7" s="303"/>
      <c r="O7" s="303"/>
      <c r="P7" s="303"/>
      <c r="Q7" s="303"/>
      <c r="R7" s="303"/>
      <c r="S7" s="303"/>
      <c r="T7" s="303"/>
      <c r="U7" s="303"/>
      <c r="V7" s="304"/>
    </row>
    <row r="8" spans="1:23" ht="10.5" customHeight="1">
      <c r="A8" s="298"/>
      <c r="B8" s="296" t="s">
        <v>240</v>
      </c>
      <c r="C8" s="296"/>
      <c r="D8" s="296" t="s">
        <v>241</v>
      </c>
      <c r="E8" s="296"/>
      <c r="F8" s="296" t="s">
        <v>242</v>
      </c>
      <c r="G8" s="296"/>
      <c r="H8" s="296" t="s">
        <v>14</v>
      </c>
      <c r="I8" s="296"/>
      <c r="J8" s="294" t="s">
        <v>243</v>
      </c>
      <c r="K8" s="294" t="s">
        <v>244</v>
      </c>
      <c r="L8" s="295" t="s">
        <v>245</v>
      </c>
      <c r="M8" s="294" t="s">
        <v>246</v>
      </c>
      <c r="N8" s="294" t="s">
        <v>247</v>
      </c>
      <c r="O8" s="294" t="s">
        <v>248</v>
      </c>
      <c r="P8" s="294" t="s">
        <v>249</v>
      </c>
      <c r="Q8" s="294" t="s">
        <v>250</v>
      </c>
      <c r="R8" s="294" t="s">
        <v>251</v>
      </c>
      <c r="S8" s="294" t="s">
        <v>252</v>
      </c>
      <c r="T8" s="294" t="s">
        <v>253</v>
      </c>
      <c r="U8" s="294" t="s">
        <v>254</v>
      </c>
      <c r="V8" s="306" t="s">
        <v>14</v>
      </c>
      <c r="W8" s="73"/>
    </row>
    <row r="9" spans="1:23" ht="9.75" customHeight="1">
      <c r="A9" s="298"/>
      <c r="B9" s="305" t="s">
        <v>255</v>
      </c>
      <c r="C9" s="301" t="s">
        <v>256</v>
      </c>
      <c r="D9" s="301" t="s">
        <v>257</v>
      </c>
      <c r="E9" s="301" t="s">
        <v>256</v>
      </c>
      <c r="F9" s="301" t="s">
        <v>257</v>
      </c>
      <c r="G9" s="301" t="s">
        <v>256</v>
      </c>
      <c r="H9" s="292" t="s">
        <v>321</v>
      </c>
      <c r="I9" s="301" t="s">
        <v>256</v>
      </c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306"/>
      <c r="W9" s="73"/>
    </row>
    <row r="10" spans="1:23" ht="9.75" customHeight="1">
      <c r="A10" s="299"/>
      <c r="B10" s="305"/>
      <c r="C10" s="301"/>
      <c r="D10" s="301"/>
      <c r="E10" s="301"/>
      <c r="F10" s="301"/>
      <c r="G10" s="301"/>
      <c r="H10" s="293"/>
      <c r="I10" s="301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306"/>
      <c r="W10" s="73"/>
    </row>
    <row r="11" spans="1:23" ht="10.5" customHeight="1">
      <c r="A11" s="282" t="s">
        <v>267</v>
      </c>
      <c r="B11" s="63" t="s">
        <v>320</v>
      </c>
      <c r="C11" s="35" t="s">
        <v>320</v>
      </c>
      <c r="D11" s="53">
        <v>8</v>
      </c>
      <c r="E11" s="35">
        <v>4815</v>
      </c>
      <c r="F11" s="53">
        <v>22</v>
      </c>
      <c r="G11" s="35">
        <v>107320</v>
      </c>
      <c r="H11" s="53">
        <v>7</v>
      </c>
      <c r="I11" s="35" t="s">
        <v>258</v>
      </c>
      <c r="J11" s="54">
        <v>30</v>
      </c>
      <c r="K11" s="55">
        <v>32688</v>
      </c>
      <c r="L11" s="27">
        <f t="shared" ref="L11:L42" si="0">SUM(M11:V11)</f>
        <v>33576</v>
      </c>
      <c r="M11" s="27">
        <v>49</v>
      </c>
      <c r="N11" s="27">
        <v>13629</v>
      </c>
      <c r="O11" s="27">
        <v>14455</v>
      </c>
      <c r="P11" s="238"/>
      <c r="Q11" s="27">
        <v>86</v>
      </c>
      <c r="R11" s="238"/>
      <c r="S11" s="238"/>
      <c r="T11" s="27">
        <v>5342</v>
      </c>
      <c r="U11" s="27">
        <v>15</v>
      </c>
      <c r="V11" s="239"/>
      <c r="W11" s="74"/>
    </row>
    <row r="12" spans="1:23" ht="10.5" customHeight="1">
      <c r="A12" s="283"/>
      <c r="B12" s="56"/>
      <c r="C12" s="49"/>
      <c r="D12" s="56"/>
      <c r="E12" s="49"/>
      <c r="F12" s="56"/>
      <c r="G12" s="49"/>
      <c r="H12" s="56"/>
      <c r="I12" s="49">
        <v>50</v>
      </c>
      <c r="J12" s="57"/>
      <c r="K12" s="58"/>
      <c r="L12" s="28">
        <f t="shared" si="0"/>
        <v>17850</v>
      </c>
      <c r="M12" s="28">
        <v>23</v>
      </c>
      <c r="N12" s="28">
        <v>17446</v>
      </c>
      <c r="O12" s="28">
        <v>302</v>
      </c>
      <c r="P12" s="240"/>
      <c r="Q12" s="28"/>
      <c r="R12" s="240"/>
      <c r="S12" s="240"/>
      <c r="T12" s="28"/>
      <c r="U12" s="28">
        <v>79</v>
      </c>
      <c r="V12" s="241"/>
      <c r="W12" s="74"/>
    </row>
    <row r="13" spans="1:23" ht="10.5" customHeight="1">
      <c r="A13" s="283"/>
      <c r="B13" s="56"/>
      <c r="C13" s="49"/>
      <c r="D13" s="56"/>
      <c r="E13" s="49"/>
      <c r="F13" s="56"/>
      <c r="G13" s="49"/>
      <c r="H13" s="56"/>
      <c r="I13" s="49"/>
      <c r="J13" s="57"/>
      <c r="K13" s="58"/>
      <c r="L13" s="28">
        <f t="shared" si="0"/>
        <v>1322960</v>
      </c>
      <c r="M13" s="28">
        <v>9647</v>
      </c>
      <c r="N13" s="28">
        <v>1269769</v>
      </c>
      <c r="O13" s="28">
        <v>5566</v>
      </c>
      <c r="P13" s="240"/>
      <c r="Q13" s="28">
        <v>1920</v>
      </c>
      <c r="R13" s="240"/>
      <c r="S13" s="240"/>
      <c r="T13" s="28">
        <v>30695</v>
      </c>
      <c r="U13" s="28">
        <v>5302</v>
      </c>
      <c r="V13" s="153">
        <v>61</v>
      </c>
      <c r="W13" s="74"/>
    </row>
    <row r="14" spans="1:23" ht="10.5" customHeight="1">
      <c r="A14" s="284"/>
      <c r="B14" s="59"/>
      <c r="C14" s="29"/>
      <c r="D14" s="59"/>
      <c r="E14" s="29"/>
      <c r="F14" s="59"/>
      <c r="G14" s="29"/>
      <c r="H14" s="59"/>
      <c r="I14" s="29"/>
      <c r="J14" s="60"/>
      <c r="K14" s="61"/>
      <c r="L14" s="221">
        <f t="shared" si="0"/>
        <v>1374386</v>
      </c>
      <c r="M14" s="221">
        <f>SUM(M11:M13)</f>
        <v>9719</v>
      </c>
      <c r="N14" s="221">
        <f>SUM(N11:N13)</f>
        <v>1300844</v>
      </c>
      <c r="O14" s="221">
        <f>SUM(O11:O13)</f>
        <v>20323</v>
      </c>
      <c r="P14" s="221">
        <f t="shared" ref="P14:V14" si="1">SUM(P11:P13)</f>
        <v>0</v>
      </c>
      <c r="Q14" s="221">
        <f t="shared" si="1"/>
        <v>2006</v>
      </c>
      <c r="R14" s="221">
        <f t="shared" si="1"/>
        <v>0</v>
      </c>
      <c r="S14" s="221">
        <f t="shared" si="1"/>
        <v>0</v>
      </c>
      <c r="T14" s="221">
        <f>SUM(T11:T13)</f>
        <v>36037</v>
      </c>
      <c r="U14" s="221">
        <f t="shared" si="1"/>
        <v>5396</v>
      </c>
      <c r="V14" s="221">
        <f t="shared" si="1"/>
        <v>61</v>
      </c>
      <c r="W14" s="74"/>
    </row>
    <row r="15" spans="1:23" ht="10.5" customHeight="1">
      <c r="A15" s="282" t="s">
        <v>147</v>
      </c>
      <c r="B15" s="53">
        <v>2</v>
      </c>
      <c r="C15" s="35">
        <v>9040</v>
      </c>
      <c r="D15" s="53" t="s">
        <v>320</v>
      </c>
      <c r="E15" s="35" t="s">
        <v>320</v>
      </c>
      <c r="F15" s="53">
        <v>2</v>
      </c>
      <c r="G15" s="35">
        <v>3800</v>
      </c>
      <c r="H15" s="53" t="s">
        <v>320</v>
      </c>
      <c r="I15" s="35"/>
      <c r="J15" s="54">
        <v>12</v>
      </c>
      <c r="K15" s="55">
        <v>13382</v>
      </c>
      <c r="L15" s="27">
        <f t="shared" si="0"/>
        <v>6770</v>
      </c>
      <c r="M15" s="27"/>
      <c r="N15" s="27">
        <v>1696</v>
      </c>
      <c r="O15" s="27">
        <v>1696</v>
      </c>
      <c r="P15" s="238"/>
      <c r="Q15" s="27">
        <v>3</v>
      </c>
      <c r="R15" s="238"/>
      <c r="S15" s="238"/>
      <c r="T15" s="27">
        <v>3344</v>
      </c>
      <c r="U15" s="27">
        <v>31</v>
      </c>
      <c r="V15" s="239"/>
      <c r="W15" s="74"/>
    </row>
    <row r="16" spans="1:23" ht="10.5" customHeight="1">
      <c r="A16" s="283"/>
      <c r="B16" s="56"/>
      <c r="C16" s="49"/>
      <c r="D16" s="56"/>
      <c r="E16" s="49"/>
      <c r="F16" s="56"/>
      <c r="G16" s="49"/>
      <c r="H16" s="56"/>
      <c r="I16" s="49"/>
      <c r="J16" s="57"/>
      <c r="K16" s="58"/>
      <c r="L16" s="28">
        <f t="shared" si="0"/>
        <v>15155</v>
      </c>
      <c r="M16" s="28">
        <v>864</v>
      </c>
      <c r="N16" s="28">
        <v>12956</v>
      </c>
      <c r="O16" s="28">
        <v>770</v>
      </c>
      <c r="P16" s="240"/>
      <c r="Q16" s="28">
        <v>236</v>
      </c>
      <c r="R16" s="240"/>
      <c r="S16" s="240"/>
      <c r="T16" s="28">
        <v>274</v>
      </c>
      <c r="U16" s="28">
        <v>55</v>
      </c>
      <c r="V16" s="241"/>
      <c r="W16" s="74"/>
    </row>
    <row r="17" spans="1:23" ht="10.5" customHeight="1">
      <c r="A17" s="283"/>
      <c r="B17" s="56"/>
      <c r="C17" s="49"/>
      <c r="D17" s="56"/>
      <c r="E17" s="49"/>
      <c r="F17" s="56"/>
      <c r="G17" s="49"/>
      <c r="H17" s="56"/>
      <c r="I17" s="49"/>
      <c r="J17" s="57"/>
      <c r="K17" s="58"/>
      <c r="L17" s="28">
        <f t="shared" si="0"/>
        <v>306617</v>
      </c>
      <c r="M17" s="28">
        <v>2082</v>
      </c>
      <c r="N17" s="28">
        <v>194420</v>
      </c>
      <c r="O17" s="28">
        <v>2529</v>
      </c>
      <c r="P17" s="240"/>
      <c r="Q17" s="28">
        <v>86930</v>
      </c>
      <c r="R17" s="240"/>
      <c r="S17" s="240"/>
      <c r="T17" s="28">
        <v>19271</v>
      </c>
      <c r="U17" s="28">
        <v>451</v>
      </c>
      <c r="V17" s="153">
        <v>934</v>
      </c>
      <c r="W17" s="74"/>
    </row>
    <row r="18" spans="1:23" ht="10.5" customHeight="1">
      <c r="A18" s="284"/>
      <c r="B18" s="59"/>
      <c r="C18" s="29"/>
      <c r="D18" s="59"/>
      <c r="E18" s="29"/>
      <c r="F18" s="59"/>
      <c r="G18" s="29"/>
      <c r="H18" s="59"/>
      <c r="I18" s="29"/>
      <c r="J18" s="60"/>
      <c r="K18" s="61"/>
      <c r="L18" s="221">
        <f t="shared" si="0"/>
        <v>328542</v>
      </c>
      <c r="M18" s="221">
        <f>SUM(M15:M17)</f>
        <v>2946</v>
      </c>
      <c r="N18" s="221">
        <f>SUM(N15:N17)</f>
        <v>209072</v>
      </c>
      <c r="O18" s="221">
        <f>SUM(O15:O17)</f>
        <v>4995</v>
      </c>
      <c r="P18" s="221">
        <f t="shared" ref="P18" si="2">SUM(P15:P17)</f>
        <v>0</v>
      </c>
      <c r="Q18" s="221">
        <f t="shared" ref="Q18" si="3">SUM(Q15:Q17)</f>
        <v>87169</v>
      </c>
      <c r="R18" s="221">
        <f t="shared" ref="R18" si="4">SUM(R15:R17)</f>
        <v>0</v>
      </c>
      <c r="S18" s="221">
        <f t="shared" ref="S18" si="5">SUM(S15:S17)</f>
        <v>0</v>
      </c>
      <c r="T18" s="221">
        <f>SUM(T15:T17)</f>
        <v>22889</v>
      </c>
      <c r="U18" s="221">
        <f t="shared" ref="U18" si="6">SUM(U15:U17)</f>
        <v>537</v>
      </c>
      <c r="V18" s="221">
        <f t="shared" ref="V18" si="7">SUM(V15:V17)</f>
        <v>934</v>
      </c>
      <c r="W18" s="74"/>
    </row>
    <row r="19" spans="1:23" ht="10.5" customHeight="1">
      <c r="A19" s="282" t="s">
        <v>266</v>
      </c>
      <c r="B19" s="63" t="s">
        <v>320</v>
      </c>
      <c r="C19" s="35" t="s">
        <v>320</v>
      </c>
      <c r="D19" s="53" t="s">
        <v>320</v>
      </c>
      <c r="E19" s="35" t="s">
        <v>320</v>
      </c>
      <c r="F19" s="53" t="s">
        <v>320</v>
      </c>
      <c r="G19" s="35" t="s">
        <v>320</v>
      </c>
      <c r="H19" s="53" t="s">
        <v>320</v>
      </c>
      <c r="I19" s="35"/>
      <c r="J19" s="54">
        <v>10</v>
      </c>
      <c r="K19" s="55">
        <v>8958</v>
      </c>
      <c r="L19" s="27">
        <f t="shared" si="0"/>
        <v>0</v>
      </c>
      <c r="M19" s="238"/>
      <c r="N19" s="238"/>
      <c r="O19" s="238"/>
      <c r="P19" s="238"/>
      <c r="Q19" s="238"/>
      <c r="R19" s="238"/>
      <c r="S19" s="238"/>
      <c r="T19" s="238"/>
      <c r="U19" s="238"/>
      <c r="V19" s="239"/>
      <c r="W19" s="74"/>
    </row>
    <row r="20" spans="1:23" ht="10.5" customHeight="1">
      <c r="A20" s="283"/>
      <c r="B20" s="56"/>
      <c r="C20" s="49"/>
      <c r="D20" s="56"/>
      <c r="E20" s="49"/>
      <c r="F20" s="56"/>
      <c r="G20" s="49"/>
      <c r="H20" s="56"/>
      <c r="I20" s="49"/>
      <c r="J20" s="57"/>
      <c r="K20" s="58"/>
      <c r="L20" s="28">
        <f t="shared" si="0"/>
        <v>23568</v>
      </c>
      <c r="M20" s="28">
        <v>123</v>
      </c>
      <c r="N20" s="28">
        <v>22660</v>
      </c>
      <c r="O20" s="28">
        <v>675</v>
      </c>
      <c r="P20" s="28"/>
      <c r="Q20" s="28">
        <v>4</v>
      </c>
      <c r="R20" s="28"/>
      <c r="S20" s="28"/>
      <c r="T20" s="28"/>
      <c r="U20" s="28">
        <v>106</v>
      </c>
      <c r="V20" s="153"/>
      <c r="W20" s="74"/>
    </row>
    <row r="21" spans="1:23" ht="10.5" customHeight="1">
      <c r="A21" s="283"/>
      <c r="B21" s="56"/>
      <c r="C21" s="49"/>
      <c r="D21" s="56"/>
      <c r="E21" s="49"/>
      <c r="F21" s="56"/>
      <c r="G21" s="49"/>
      <c r="H21" s="56"/>
      <c r="I21" s="49"/>
      <c r="J21" s="57"/>
      <c r="K21" s="58"/>
      <c r="L21" s="28">
        <f t="shared" si="0"/>
        <v>241409</v>
      </c>
      <c r="M21" s="28">
        <v>213</v>
      </c>
      <c r="N21" s="28">
        <v>213955</v>
      </c>
      <c r="O21" s="28">
        <v>1210</v>
      </c>
      <c r="P21" s="28"/>
      <c r="Q21" s="28">
        <v>695</v>
      </c>
      <c r="R21" s="28"/>
      <c r="S21" s="28"/>
      <c r="T21" s="28">
        <v>24932</v>
      </c>
      <c r="U21" s="28">
        <v>354</v>
      </c>
      <c r="V21" s="153">
        <v>50</v>
      </c>
      <c r="W21" s="74"/>
    </row>
    <row r="22" spans="1:23" ht="10.5" customHeight="1">
      <c r="A22" s="284"/>
      <c r="B22" s="59"/>
      <c r="C22" s="29"/>
      <c r="D22" s="59"/>
      <c r="E22" s="29"/>
      <c r="F22" s="59"/>
      <c r="G22" s="29"/>
      <c r="H22" s="59"/>
      <c r="I22" s="29"/>
      <c r="J22" s="60"/>
      <c r="K22" s="61"/>
      <c r="L22" s="221">
        <f t="shared" si="0"/>
        <v>264977</v>
      </c>
      <c r="M22" s="221">
        <f>SUM(M19:M21)</f>
        <v>336</v>
      </c>
      <c r="N22" s="221">
        <f>SUM(N19:N21)</f>
        <v>236615</v>
      </c>
      <c r="O22" s="221">
        <f>SUM(O19:O21)</f>
        <v>1885</v>
      </c>
      <c r="P22" s="221">
        <f t="shared" ref="P22" si="8">SUM(P19:P21)</f>
        <v>0</v>
      </c>
      <c r="Q22" s="221">
        <f t="shared" ref="Q22" si="9">SUM(Q19:Q21)</f>
        <v>699</v>
      </c>
      <c r="R22" s="221">
        <f t="shared" ref="R22" si="10">SUM(R19:R21)</f>
        <v>0</v>
      </c>
      <c r="S22" s="221">
        <f t="shared" ref="S22" si="11">SUM(S19:S21)</f>
        <v>0</v>
      </c>
      <c r="T22" s="221">
        <f>SUM(T19:T21)</f>
        <v>24932</v>
      </c>
      <c r="U22" s="221">
        <f t="shared" ref="U22" si="12">SUM(U19:U21)</f>
        <v>460</v>
      </c>
      <c r="V22" s="221">
        <f t="shared" ref="V22" si="13">SUM(V19:V21)</f>
        <v>50</v>
      </c>
      <c r="W22" s="74"/>
    </row>
    <row r="23" spans="1:23" ht="10.5" customHeight="1">
      <c r="A23" s="282" t="s">
        <v>271</v>
      </c>
      <c r="B23" s="53">
        <v>2</v>
      </c>
      <c r="C23" s="35">
        <v>190</v>
      </c>
      <c r="D23" s="53">
        <v>3</v>
      </c>
      <c r="E23" s="35">
        <v>1500</v>
      </c>
      <c r="F23" s="53" t="s">
        <v>320</v>
      </c>
      <c r="G23" s="35" t="s">
        <v>320</v>
      </c>
      <c r="H23" s="53">
        <v>1</v>
      </c>
      <c r="I23" s="35" t="s">
        <v>258</v>
      </c>
      <c r="J23" s="54">
        <v>16</v>
      </c>
      <c r="K23" s="55">
        <v>9886</v>
      </c>
      <c r="L23" s="27">
        <f t="shared" si="0"/>
        <v>7077</v>
      </c>
      <c r="M23" s="27">
        <v>827</v>
      </c>
      <c r="N23" s="27">
        <v>3</v>
      </c>
      <c r="O23" s="27">
        <v>447</v>
      </c>
      <c r="P23" s="27"/>
      <c r="Q23" s="27">
        <v>3427</v>
      </c>
      <c r="R23" s="27"/>
      <c r="S23" s="27"/>
      <c r="T23" s="27">
        <v>2373</v>
      </c>
      <c r="U23" s="27"/>
      <c r="V23" s="152"/>
      <c r="W23" s="74"/>
    </row>
    <row r="24" spans="1:23" ht="10.5" customHeight="1">
      <c r="A24" s="283"/>
      <c r="B24" s="56"/>
      <c r="C24" s="49"/>
      <c r="D24" s="56"/>
      <c r="E24" s="49"/>
      <c r="F24" s="56"/>
      <c r="G24" s="49"/>
      <c r="H24" s="56"/>
      <c r="I24" s="49">
        <v>10</v>
      </c>
      <c r="J24" s="57"/>
      <c r="K24" s="58"/>
      <c r="L24" s="28">
        <f t="shared" si="0"/>
        <v>15808</v>
      </c>
      <c r="M24" s="28">
        <v>199</v>
      </c>
      <c r="N24" s="28">
        <v>14574</v>
      </c>
      <c r="O24" s="28">
        <v>424</v>
      </c>
      <c r="P24" s="28"/>
      <c r="Q24" s="28"/>
      <c r="R24" s="28"/>
      <c r="S24" s="28"/>
      <c r="T24" s="28">
        <v>611</v>
      </c>
      <c r="U24" s="28"/>
      <c r="V24" s="153"/>
      <c r="W24" s="74"/>
    </row>
    <row r="25" spans="1:23" ht="10.5" customHeight="1">
      <c r="A25" s="283"/>
      <c r="B25" s="56"/>
      <c r="C25" s="49"/>
      <c r="D25" s="56"/>
      <c r="E25" s="49"/>
      <c r="F25" s="56"/>
      <c r="G25" s="49"/>
      <c r="H25" s="56"/>
      <c r="I25" s="49"/>
      <c r="J25" s="57"/>
      <c r="K25" s="58"/>
      <c r="L25" s="28">
        <f t="shared" si="0"/>
        <v>211234</v>
      </c>
      <c r="M25" s="28">
        <v>86</v>
      </c>
      <c r="N25" s="28">
        <v>147767</v>
      </c>
      <c r="O25" s="28">
        <v>1725</v>
      </c>
      <c r="P25" s="28">
        <v>50</v>
      </c>
      <c r="Q25" s="28">
        <v>54608</v>
      </c>
      <c r="R25" s="28"/>
      <c r="S25" s="28"/>
      <c r="T25" s="28">
        <v>6208</v>
      </c>
      <c r="U25" s="28">
        <v>497</v>
      </c>
      <c r="V25" s="153">
        <v>293</v>
      </c>
      <c r="W25" s="74"/>
    </row>
    <row r="26" spans="1:23" ht="10.5" customHeight="1">
      <c r="A26" s="284"/>
      <c r="B26" s="59"/>
      <c r="C26" s="29"/>
      <c r="D26" s="59"/>
      <c r="E26" s="29"/>
      <c r="F26" s="59"/>
      <c r="G26" s="29"/>
      <c r="H26" s="59"/>
      <c r="I26" s="29"/>
      <c r="J26" s="60"/>
      <c r="K26" s="61"/>
      <c r="L26" s="221">
        <f t="shared" si="0"/>
        <v>234119</v>
      </c>
      <c r="M26" s="221">
        <f>SUM(M23:M25)</f>
        <v>1112</v>
      </c>
      <c r="N26" s="221">
        <f>SUM(N23:N25)</f>
        <v>162344</v>
      </c>
      <c r="O26" s="221">
        <f>SUM(O23:O25)</f>
        <v>2596</v>
      </c>
      <c r="P26" s="221">
        <f t="shared" ref="P26" si="14">SUM(P23:P25)</f>
        <v>50</v>
      </c>
      <c r="Q26" s="221">
        <f t="shared" ref="Q26" si="15">SUM(Q23:Q25)</f>
        <v>58035</v>
      </c>
      <c r="R26" s="221">
        <f t="shared" ref="R26" si="16">SUM(R23:R25)</f>
        <v>0</v>
      </c>
      <c r="S26" s="221">
        <f t="shared" ref="S26" si="17">SUM(S23:S25)</f>
        <v>0</v>
      </c>
      <c r="T26" s="221">
        <f>SUM(T23:T25)</f>
        <v>9192</v>
      </c>
      <c r="U26" s="221">
        <f t="shared" ref="U26" si="18">SUM(U23:U25)</f>
        <v>497</v>
      </c>
      <c r="V26" s="221">
        <f t="shared" ref="V26" si="19">SUM(V23:V25)</f>
        <v>293</v>
      </c>
      <c r="W26" s="74"/>
    </row>
    <row r="27" spans="1:23" ht="10.5" customHeight="1">
      <c r="A27" s="282" t="s">
        <v>268</v>
      </c>
      <c r="B27" s="63" t="s">
        <v>320</v>
      </c>
      <c r="C27" s="35" t="s">
        <v>320</v>
      </c>
      <c r="D27" s="53" t="s">
        <v>320</v>
      </c>
      <c r="E27" s="35" t="s">
        <v>320</v>
      </c>
      <c r="F27" s="53" t="s">
        <v>320</v>
      </c>
      <c r="G27" s="35" t="s">
        <v>320</v>
      </c>
      <c r="H27" s="53" t="s">
        <v>320</v>
      </c>
      <c r="I27" s="35"/>
      <c r="J27" s="54">
        <v>16</v>
      </c>
      <c r="K27" s="55">
        <v>22920</v>
      </c>
      <c r="L27" s="27">
        <f t="shared" si="0"/>
        <v>0</v>
      </c>
      <c r="M27" s="27"/>
      <c r="N27" s="27"/>
      <c r="O27" s="27"/>
      <c r="P27" s="27"/>
      <c r="Q27" s="27"/>
      <c r="R27" s="27"/>
      <c r="S27" s="27"/>
      <c r="T27" s="27"/>
      <c r="U27" s="27"/>
      <c r="V27" s="152"/>
      <c r="W27" s="74"/>
    </row>
    <row r="28" spans="1:23" ht="10.5" customHeight="1">
      <c r="A28" s="283"/>
      <c r="B28" s="56"/>
      <c r="C28" s="49"/>
      <c r="D28" s="56"/>
      <c r="E28" s="49"/>
      <c r="F28" s="56"/>
      <c r="G28" s="49"/>
      <c r="H28" s="56"/>
      <c r="I28" s="49"/>
      <c r="J28" s="57"/>
      <c r="K28" s="58"/>
      <c r="L28" s="28">
        <f t="shared" si="0"/>
        <v>18071</v>
      </c>
      <c r="M28" s="28"/>
      <c r="N28" s="28">
        <v>15128</v>
      </c>
      <c r="O28" s="28">
        <v>454</v>
      </c>
      <c r="P28" s="28"/>
      <c r="Q28" s="28"/>
      <c r="R28" s="28"/>
      <c r="S28" s="28"/>
      <c r="T28" s="28">
        <v>2489</v>
      </c>
      <c r="U28" s="28"/>
      <c r="V28" s="153"/>
      <c r="W28" s="74"/>
    </row>
    <row r="29" spans="1:23" ht="10.5" customHeight="1">
      <c r="A29" s="283"/>
      <c r="B29" s="56"/>
      <c r="C29" s="49"/>
      <c r="D29" s="56"/>
      <c r="E29" s="49"/>
      <c r="F29" s="56"/>
      <c r="G29" s="49"/>
      <c r="H29" s="56"/>
      <c r="I29" s="49"/>
      <c r="J29" s="57"/>
      <c r="K29" s="58"/>
      <c r="L29" s="28">
        <f t="shared" si="0"/>
        <v>462582</v>
      </c>
      <c r="M29" s="28">
        <v>2000</v>
      </c>
      <c r="N29" s="28">
        <v>388326</v>
      </c>
      <c r="O29" s="28">
        <v>1802</v>
      </c>
      <c r="P29" s="28">
        <v>2399</v>
      </c>
      <c r="Q29" s="28">
        <v>55497</v>
      </c>
      <c r="R29" s="28"/>
      <c r="S29" s="28"/>
      <c r="T29" s="28">
        <v>12432</v>
      </c>
      <c r="U29" s="28">
        <v>126</v>
      </c>
      <c r="V29" s="153"/>
      <c r="W29" s="74"/>
    </row>
    <row r="30" spans="1:23" ht="10.5" customHeight="1">
      <c r="A30" s="284"/>
      <c r="B30" s="59"/>
      <c r="C30" s="29"/>
      <c r="D30" s="59"/>
      <c r="E30" s="29"/>
      <c r="F30" s="59"/>
      <c r="G30" s="29"/>
      <c r="H30" s="59"/>
      <c r="I30" s="29"/>
      <c r="J30" s="60"/>
      <c r="K30" s="61"/>
      <c r="L30" s="221">
        <f t="shared" si="0"/>
        <v>480653</v>
      </c>
      <c r="M30" s="221">
        <f>SUM(M27:M29)</f>
        <v>2000</v>
      </c>
      <c r="N30" s="221">
        <f>SUM(N27:N29)</f>
        <v>403454</v>
      </c>
      <c r="O30" s="221">
        <f>SUM(O27:O29)</f>
        <v>2256</v>
      </c>
      <c r="P30" s="221">
        <f t="shared" ref="P30" si="20">SUM(P27:P29)</f>
        <v>2399</v>
      </c>
      <c r="Q30" s="221">
        <f t="shared" ref="Q30" si="21">SUM(Q27:Q29)</f>
        <v>55497</v>
      </c>
      <c r="R30" s="221">
        <f t="shared" ref="R30" si="22">SUM(R27:R29)</f>
        <v>0</v>
      </c>
      <c r="S30" s="221">
        <f t="shared" ref="S30" si="23">SUM(S27:S29)</f>
        <v>0</v>
      </c>
      <c r="T30" s="221">
        <f>SUM(T27:T29)</f>
        <v>14921</v>
      </c>
      <c r="U30" s="221">
        <f t="shared" ref="U30" si="24">SUM(U27:U29)</f>
        <v>126</v>
      </c>
      <c r="V30" s="221">
        <f t="shared" ref="V30" si="25">SUM(V27:V29)</f>
        <v>0</v>
      </c>
      <c r="W30" s="74"/>
    </row>
    <row r="31" spans="1:23" ht="10.5" customHeight="1">
      <c r="A31" s="282" t="s">
        <v>274</v>
      </c>
      <c r="B31" s="53" t="s">
        <v>320</v>
      </c>
      <c r="C31" s="35" t="s">
        <v>320</v>
      </c>
      <c r="D31" s="53" t="s">
        <v>320</v>
      </c>
      <c r="E31" s="35" t="s">
        <v>320</v>
      </c>
      <c r="F31" s="53">
        <v>2</v>
      </c>
      <c r="G31" s="35">
        <v>6611</v>
      </c>
      <c r="H31" s="53" t="s">
        <v>320</v>
      </c>
      <c r="I31" s="35"/>
      <c r="J31" s="54">
        <v>15</v>
      </c>
      <c r="K31" s="55">
        <v>8334</v>
      </c>
      <c r="L31" s="27">
        <f t="shared" si="0"/>
        <v>821</v>
      </c>
      <c r="M31" s="27"/>
      <c r="N31" s="27">
        <v>821</v>
      </c>
      <c r="O31" s="27"/>
      <c r="P31" s="27"/>
      <c r="Q31" s="27"/>
      <c r="R31" s="27"/>
      <c r="S31" s="27"/>
      <c r="T31" s="27"/>
      <c r="U31" s="27"/>
      <c r="V31" s="152"/>
      <c r="W31" s="74"/>
    </row>
    <row r="32" spans="1:23" ht="10.5" customHeight="1">
      <c r="A32" s="283"/>
      <c r="B32" s="56"/>
      <c r="C32" s="49"/>
      <c r="D32" s="56"/>
      <c r="E32" s="49"/>
      <c r="F32" s="56"/>
      <c r="G32" s="49"/>
      <c r="H32" s="56"/>
      <c r="I32" s="49"/>
      <c r="J32" s="57"/>
      <c r="K32" s="58"/>
      <c r="L32" s="28">
        <f t="shared" si="0"/>
        <v>13726</v>
      </c>
      <c r="M32" s="28"/>
      <c r="N32" s="28">
        <v>13570</v>
      </c>
      <c r="O32" s="28"/>
      <c r="P32" s="28"/>
      <c r="Q32" s="28"/>
      <c r="R32" s="28"/>
      <c r="S32" s="28"/>
      <c r="T32" s="28">
        <v>84</v>
      </c>
      <c r="U32" s="28">
        <v>72</v>
      </c>
      <c r="V32" s="153"/>
      <c r="W32" s="74"/>
    </row>
    <row r="33" spans="1:23" ht="10.5" customHeight="1">
      <c r="A33" s="283"/>
      <c r="B33" s="56"/>
      <c r="C33" s="49"/>
      <c r="D33" s="56"/>
      <c r="E33" s="49"/>
      <c r="F33" s="56"/>
      <c r="G33" s="49"/>
      <c r="H33" s="56"/>
      <c r="I33" s="49"/>
      <c r="J33" s="57"/>
      <c r="K33" s="58"/>
      <c r="L33" s="28">
        <f t="shared" si="0"/>
        <v>302524</v>
      </c>
      <c r="M33" s="28">
        <v>19485</v>
      </c>
      <c r="N33" s="28">
        <v>157492</v>
      </c>
      <c r="O33" s="28">
        <v>3812</v>
      </c>
      <c r="P33" s="28"/>
      <c r="Q33" s="28">
        <v>96216</v>
      </c>
      <c r="R33" s="28"/>
      <c r="S33" s="28"/>
      <c r="T33" s="28">
        <v>19554</v>
      </c>
      <c r="U33" s="28">
        <v>472</v>
      </c>
      <c r="V33" s="153">
        <v>5493</v>
      </c>
      <c r="W33" s="74"/>
    </row>
    <row r="34" spans="1:23" ht="10.5" customHeight="1">
      <c r="A34" s="284"/>
      <c r="B34" s="59"/>
      <c r="C34" s="29"/>
      <c r="D34" s="59"/>
      <c r="E34" s="29"/>
      <c r="F34" s="59"/>
      <c r="G34" s="29"/>
      <c r="H34" s="59"/>
      <c r="I34" s="29"/>
      <c r="J34" s="60"/>
      <c r="K34" s="61"/>
      <c r="L34" s="221">
        <f t="shared" si="0"/>
        <v>317071</v>
      </c>
      <c r="M34" s="221">
        <f>SUM(M31:M33)</f>
        <v>19485</v>
      </c>
      <c r="N34" s="221">
        <f>SUM(N31:N33)</f>
        <v>171883</v>
      </c>
      <c r="O34" s="221">
        <f>SUM(O31:O33)</f>
        <v>3812</v>
      </c>
      <c r="P34" s="221">
        <f t="shared" ref="P34" si="26">SUM(P31:P33)</f>
        <v>0</v>
      </c>
      <c r="Q34" s="221">
        <f t="shared" ref="Q34" si="27">SUM(Q31:Q33)</f>
        <v>96216</v>
      </c>
      <c r="R34" s="221">
        <f t="shared" ref="R34" si="28">SUM(R31:R33)</f>
        <v>0</v>
      </c>
      <c r="S34" s="221">
        <f t="shared" ref="S34" si="29">SUM(S31:S33)</f>
        <v>0</v>
      </c>
      <c r="T34" s="221">
        <f>SUM(T31:T33)</f>
        <v>19638</v>
      </c>
      <c r="U34" s="221">
        <f t="shared" ref="U34" si="30">SUM(U31:U33)</f>
        <v>544</v>
      </c>
      <c r="V34" s="221">
        <f t="shared" ref="V34" si="31">SUM(V31:V33)</f>
        <v>5493</v>
      </c>
      <c r="W34" s="74"/>
    </row>
    <row r="35" spans="1:23" ht="10.5" customHeight="1">
      <c r="A35" s="282" t="s">
        <v>265</v>
      </c>
      <c r="B35" s="63" t="s">
        <v>320</v>
      </c>
      <c r="C35" s="35" t="s">
        <v>320</v>
      </c>
      <c r="D35" s="53" t="s">
        <v>320</v>
      </c>
      <c r="E35" s="35" t="s">
        <v>320</v>
      </c>
      <c r="F35" s="53" t="s">
        <v>320</v>
      </c>
      <c r="G35" s="35" t="s">
        <v>320</v>
      </c>
      <c r="H35" s="53" t="s">
        <v>320</v>
      </c>
      <c r="I35" s="35"/>
      <c r="J35" s="54">
        <v>2</v>
      </c>
      <c r="K35" s="55">
        <v>7000</v>
      </c>
      <c r="L35" s="27">
        <f t="shared" si="0"/>
        <v>0</v>
      </c>
      <c r="M35" s="27"/>
      <c r="N35" s="27"/>
      <c r="O35" s="27"/>
      <c r="P35" s="27"/>
      <c r="Q35" s="27"/>
      <c r="R35" s="27"/>
      <c r="S35" s="27"/>
      <c r="T35" s="27"/>
      <c r="U35" s="27"/>
      <c r="V35" s="152"/>
      <c r="W35" s="74"/>
    </row>
    <row r="36" spans="1:23" ht="10.5" customHeight="1">
      <c r="A36" s="283"/>
      <c r="B36" s="62"/>
      <c r="C36" s="49"/>
      <c r="D36" s="56"/>
      <c r="E36" s="49"/>
      <c r="F36" s="56"/>
      <c r="G36" s="49"/>
      <c r="H36" s="56"/>
      <c r="I36" s="49"/>
      <c r="J36" s="57"/>
      <c r="K36" s="58"/>
      <c r="L36" s="28">
        <f t="shared" si="0"/>
        <v>1911</v>
      </c>
      <c r="M36" s="28"/>
      <c r="N36" s="28">
        <v>1895</v>
      </c>
      <c r="O36" s="28"/>
      <c r="P36" s="28"/>
      <c r="Q36" s="28">
        <v>16</v>
      </c>
      <c r="R36" s="28"/>
      <c r="S36" s="28"/>
      <c r="T36" s="28"/>
      <c r="U36" s="28"/>
      <c r="V36" s="153"/>
      <c r="W36" s="74"/>
    </row>
    <row r="37" spans="1:23" ht="10.5" customHeight="1">
      <c r="A37" s="283"/>
      <c r="B37" s="56"/>
      <c r="C37" s="49"/>
      <c r="D37" s="56"/>
      <c r="E37" s="49"/>
      <c r="F37" s="56"/>
      <c r="G37" s="49"/>
      <c r="H37" s="56"/>
      <c r="I37" s="49"/>
      <c r="J37" s="57"/>
      <c r="K37" s="58"/>
      <c r="L37" s="28">
        <f t="shared" si="0"/>
        <v>147132</v>
      </c>
      <c r="M37" s="28">
        <v>2262</v>
      </c>
      <c r="N37" s="28">
        <v>139984</v>
      </c>
      <c r="O37" s="28">
        <v>691</v>
      </c>
      <c r="P37" s="28">
        <v>176</v>
      </c>
      <c r="Q37" s="28">
        <v>1133</v>
      </c>
      <c r="R37" s="28"/>
      <c r="S37" s="28"/>
      <c r="T37" s="28">
        <v>2094</v>
      </c>
      <c r="U37" s="28">
        <v>792</v>
      </c>
      <c r="V37" s="153"/>
      <c r="W37" s="74"/>
    </row>
    <row r="38" spans="1:23" ht="10.5" customHeight="1">
      <c r="A38" s="284"/>
      <c r="B38" s="59"/>
      <c r="C38" s="29"/>
      <c r="D38" s="59"/>
      <c r="E38" s="29"/>
      <c r="F38" s="59"/>
      <c r="G38" s="29"/>
      <c r="H38" s="59"/>
      <c r="I38" s="29"/>
      <c r="J38" s="60"/>
      <c r="K38" s="61"/>
      <c r="L38" s="221">
        <f t="shared" si="0"/>
        <v>149043</v>
      </c>
      <c r="M38" s="221">
        <f>SUM(M35:M37)</f>
        <v>2262</v>
      </c>
      <c r="N38" s="221">
        <f>SUM(N35:N37)</f>
        <v>141879</v>
      </c>
      <c r="O38" s="221">
        <f>SUM(O35:O37)</f>
        <v>691</v>
      </c>
      <c r="P38" s="221">
        <f t="shared" ref="P38" si="32">SUM(P35:P37)</f>
        <v>176</v>
      </c>
      <c r="Q38" s="221">
        <f t="shared" ref="Q38" si="33">SUM(Q35:Q37)</f>
        <v>1149</v>
      </c>
      <c r="R38" s="221">
        <f t="shared" ref="R38" si="34">SUM(R35:R37)</f>
        <v>0</v>
      </c>
      <c r="S38" s="221">
        <f t="shared" ref="S38" si="35">SUM(S35:S37)</f>
        <v>0</v>
      </c>
      <c r="T38" s="221">
        <f>SUM(T35:T37)</f>
        <v>2094</v>
      </c>
      <c r="U38" s="221">
        <f t="shared" ref="U38" si="36">SUM(U35:U37)</f>
        <v>792</v>
      </c>
      <c r="V38" s="221">
        <f t="shared" ref="V38" si="37">SUM(V35:V37)</f>
        <v>0</v>
      </c>
      <c r="W38" s="74"/>
    </row>
    <row r="39" spans="1:23" ht="10.5" customHeight="1">
      <c r="A39" s="282" t="s">
        <v>285</v>
      </c>
      <c r="B39" s="53" t="s">
        <v>320</v>
      </c>
      <c r="C39" s="35" t="s">
        <v>320</v>
      </c>
      <c r="D39" s="53">
        <v>7</v>
      </c>
      <c r="E39" s="35">
        <v>2290</v>
      </c>
      <c r="F39" s="53" t="s">
        <v>320</v>
      </c>
      <c r="G39" s="35" t="s">
        <v>320</v>
      </c>
      <c r="H39" s="53" t="s">
        <v>320</v>
      </c>
      <c r="I39" s="35"/>
      <c r="J39" s="54">
        <v>7</v>
      </c>
      <c r="K39" s="55">
        <v>1471</v>
      </c>
      <c r="L39" s="27">
        <f t="shared" si="0"/>
        <v>9929</v>
      </c>
      <c r="M39" s="27">
        <v>30</v>
      </c>
      <c r="N39" s="27">
        <v>3320</v>
      </c>
      <c r="O39" s="27">
        <v>662</v>
      </c>
      <c r="P39" s="27">
        <v>2331</v>
      </c>
      <c r="Q39" s="27">
        <v>3180</v>
      </c>
      <c r="R39" s="27"/>
      <c r="S39" s="27"/>
      <c r="T39" s="27">
        <v>406</v>
      </c>
      <c r="U39" s="27"/>
      <c r="V39" s="152"/>
      <c r="W39" s="74"/>
    </row>
    <row r="40" spans="1:23" ht="10.5" customHeight="1">
      <c r="A40" s="283"/>
      <c r="B40" s="56"/>
      <c r="C40" s="49"/>
      <c r="D40" s="56"/>
      <c r="E40" s="49"/>
      <c r="F40" s="56"/>
      <c r="G40" s="49"/>
      <c r="H40" s="56"/>
      <c r="I40" s="49"/>
      <c r="J40" s="57"/>
      <c r="K40" s="58"/>
      <c r="L40" s="28">
        <f t="shared" si="0"/>
        <v>1146</v>
      </c>
      <c r="M40" s="28">
        <v>94</v>
      </c>
      <c r="N40" s="28">
        <v>410</v>
      </c>
      <c r="O40" s="28">
        <v>27</v>
      </c>
      <c r="P40" s="28">
        <v>445</v>
      </c>
      <c r="Q40" s="28"/>
      <c r="R40" s="28"/>
      <c r="S40" s="28"/>
      <c r="T40" s="28">
        <v>170</v>
      </c>
      <c r="U40" s="28"/>
      <c r="V40" s="153"/>
      <c r="W40" s="74"/>
    </row>
    <row r="41" spans="1:23" ht="10.5" customHeight="1">
      <c r="A41" s="283"/>
      <c r="B41" s="56"/>
      <c r="C41" s="49"/>
      <c r="D41" s="56"/>
      <c r="E41" s="49"/>
      <c r="F41" s="56"/>
      <c r="G41" s="49"/>
      <c r="H41" s="56"/>
      <c r="I41" s="49"/>
      <c r="J41" s="57"/>
      <c r="K41" s="58"/>
      <c r="L41" s="28">
        <f t="shared" si="0"/>
        <v>53086</v>
      </c>
      <c r="M41" s="28">
        <v>250</v>
      </c>
      <c r="N41" s="28">
        <v>23762</v>
      </c>
      <c r="O41" s="28">
        <v>1775</v>
      </c>
      <c r="P41" s="28">
        <v>1375</v>
      </c>
      <c r="Q41" s="28">
        <v>22141</v>
      </c>
      <c r="R41" s="28"/>
      <c r="S41" s="28"/>
      <c r="T41" s="28">
        <v>3783</v>
      </c>
      <c r="U41" s="28"/>
      <c r="V41" s="153"/>
      <c r="W41" s="74"/>
    </row>
    <row r="42" spans="1:23" ht="10.5" customHeight="1">
      <c r="A42" s="284"/>
      <c r="B42" s="59"/>
      <c r="C42" s="29"/>
      <c r="D42" s="59"/>
      <c r="E42" s="29"/>
      <c r="F42" s="59"/>
      <c r="G42" s="29"/>
      <c r="H42" s="59"/>
      <c r="I42" s="29"/>
      <c r="J42" s="60"/>
      <c r="K42" s="61"/>
      <c r="L42" s="221">
        <f t="shared" si="0"/>
        <v>64161</v>
      </c>
      <c r="M42" s="221">
        <f>SUM(M39:M41)</f>
        <v>374</v>
      </c>
      <c r="N42" s="221">
        <f>SUM(N39:N41)</f>
        <v>27492</v>
      </c>
      <c r="O42" s="221">
        <f>SUM(O39:O41)</f>
        <v>2464</v>
      </c>
      <c r="P42" s="221">
        <f t="shared" ref="P42" si="38">SUM(P39:P41)</f>
        <v>4151</v>
      </c>
      <c r="Q42" s="221">
        <f t="shared" ref="Q42" si="39">SUM(Q39:Q41)</f>
        <v>25321</v>
      </c>
      <c r="R42" s="221">
        <f t="shared" ref="R42" si="40">SUM(R39:R41)</f>
        <v>0</v>
      </c>
      <c r="S42" s="221">
        <f t="shared" ref="S42" si="41">SUM(S39:S41)</f>
        <v>0</v>
      </c>
      <c r="T42" s="221">
        <f>SUM(T39:T41)</f>
        <v>4359</v>
      </c>
      <c r="U42" s="221">
        <f t="shared" ref="U42" si="42">SUM(U39:U41)</f>
        <v>0</v>
      </c>
      <c r="V42" s="221">
        <f t="shared" ref="V42" si="43">SUM(V39:V41)</f>
        <v>0</v>
      </c>
      <c r="W42" s="74"/>
    </row>
    <row r="43" spans="1:23" ht="10.5" customHeight="1">
      <c r="A43" s="282" t="s">
        <v>281</v>
      </c>
      <c r="B43" s="53">
        <v>4</v>
      </c>
      <c r="C43" s="35">
        <v>2946</v>
      </c>
      <c r="D43" s="53" t="s">
        <v>320</v>
      </c>
      <c r="E43" s="35" t="s">
        <v>320</v>
      </c>
      <c r="F43" s="53">
        <v>2</v>
      </c>
      <c r="G43" s="35">
        <v>53</v>
      </c>
      <c r="H43" s="53" t="s">
        <v>320</v>
      </c>
      <c r="I43" s="35"/>
      <c r="J43" s="54">
        <v>16</v>
      </c>
      <c r="K43" s="55">
        <v>3089</v>
      </c>
      <c r="L43" s="27">
        <f t="shared" ref="L43:L74" si="44">SUM(M43:V43)</f>
        <v>18244</v>
      </c>
      <c r="M43" s="27"/>
      <c r="N43" s="27">
        <v>1711</v>
      </c>
      <c r="O43" s="27"/>
      <c r="P43" s="27">
        <v>157</v>
      </c>
      <c r="Q43" s="27">
        <v>7469</v>
      </c>
      <c r="R43" s="27"/>
      <c r="S43" s="27"/>
      <c r="T43" s="27">
        <v>8907</v>
      </c>
      <c r="U43" s="27"/>
      <c r="V43" s="152"/>
      <c r="W43" s="74"/>
    </row>
    <row r="44" spans="1:23" ht="10.5" customHeight="1">
      <c r="A44" s="283"/>
      <c r="B44" s="56"/>
      <c r="C44" s="49"/>
      <c r="D44" s="56"/>
      <c r="E44" s="49"/>
      <c r="F44" s="56"/>
      <c r="G44" s="49"/>
      <c r="H44" s="56"/>
      <c r="I44" s="49"/>
      <c r="J44" s="57"/>
      <c r="K44" s="58"/>
      <c r="L44" s="28">
        <f t="shared" si="44"/>
        <v>3590</v>
      </c>
      <c r="M44" s="28"/>
      <c r="N44" s="28"/>
      <c r="O44" s="28"/>
      <c r="P44" s="28"/>
      <c r="Q44" s="28">
        <v>2674</v>
      </c>
      <c r="R44" s="28"/>
      <c r="S44" s="28"/>
      <c r="T44" s="28">
        <v>916</v>
      </c>
      <c r="U44" s="28"/>
      <c r="V44" s="153"/>
      <c r="W44" s="74"/>
    </row>
    <row r="45" spans="1:23" ht="10.5" customHeight="1">
      <c r="A45" s="283"/>
      <c r="B45" s="56"/>
      <c r="C45" s="49"/>
      <c r="D45" s="56"/>
      <c r="E45" s="49"/>
      <c r="F45" s="56"/>
      <c r="G45" s="49"/>
      <c r="H45" s="56"/>
      <c r="I45" s="49"/>
      <c r="J45" s="57"/>
      <c r="K45" s="58"/>
      <c r="L45" s="28">
        <f t="shared" si="44"/>
        <v>91416</v>
      </c>
      <c r="M45" s="28"/>
      <c r="N45" s="28">
        <v>7103</v>
      </c>
      <c r="O45" s="28">
        <v>434</v>
      </c>
      <c r="P45" s="28">
        <v>1283</v>
      </c>
      <c r="Q45" s="28">
        <v>72068</v>
      </c>
      <c r="R45" s="28"/>
      <c r="S45" s="28"/>
      <c r="T45" s="28">
        <v>10528</v>
      </c>
      <c r="U45" s="28"/>
      <c r="V45" s="153"/>
      <c r="W45" s="74"/>
    </row>
    <row r="46" spans="1:23" ht="10.5" customHeight="1">
      <c r="A46" s="284"/>
      <c r="B46" s="59"/>
      <c r="C46" s="29"/>
      <c r="D46" s="59"/>
      <c r="E46" s="29"/>
      <c r="F46" s="59"/>
      <c r="G46" s="29"/>
      <c r="H46" s="59"/>
      <c r="I46" s="29"/>
      <c r="J46" s="60"/>
      <c r="K46" s="61"/>
      <c r="L46" s="221">
        <f t="shared" si="44"/>
        <v>113250</v>
      </c>
      <c r="M46" s="221">
        <f>SUM(M43:M45)</f>
        <v>0</v>
      </c>
      <c r="N46" s="221">
        <f>SUM(N43:N45)</f>
        <v>8814</v>
      </c>
      <c r="O46" s="221">
        <f>SUM(O43:O45)</f>
        <v>434</v>
      </c>
      <c r="P46" s="221">
        <f t="shared" ref="P46" si="45">SUM(P43:P45)</f>
        <v>1440</v>
      </c>
      <c r="Q46" s="221">
        <f t="shared" ref="Q46" si="46">SUM(Q43:Q45)</f>
        <v>82211</v>
      </c>
      <c r="R46" s="221">
        <f t="shared" ref="R46" si="47">SUM(R43:R45)</f>
        <v>0</v>
      </c>
      <c r="S46" s="221">
        <f t="shared" ref="S46" si="48">SUM(S43:S45)</f>
        <v>0</v>
      </c>
      <c r="T46" s="221">
        <f>SUM(T43:T45)</f>
        <v>20351</v>
      </c>
      <c r="U46" s="221">
        <f t="shared" ref="U46" si="49">SUM(U43:U45)</f>
        <v>0</v>
      </c>
      <c r="V46" s="221">
        <f t="shared" ref="V46" si="50">SUM(V43:V45)</f>
        <v>0</v>
      </c>
      <c r="W46" s="74"/>
    </row>
    <row r="47" spans="1:23" ht="10.5" customHeight="1">
      <c r="A47" s="282" t="s">
        <v>280</v>
      </c>
      <c r="B47" s="53">
        <v>1</v>
      </c>
      <c r="C47" s="35">
        <v>600</v>
      </c>
      <c r="D47" s="53" t="s">
        <v>320</v>
      </c>
      <c r="E47" s="35" t="s">
        <v>320</v>
      </c>
      <c r="F47" s="53" t="s">
        <v>320</v>
      </c>
      <c r="G47" s="35" t="s">
        <v>320</v>
      </c>
      <c r="H47" s="53">
        <v>16</v>
      </c>
      <c r="I47" s="35" t="s">
        <v>258</v>
      </c>
      <c r="J47" s="54">
        <v>7</v>
      </c>
      <c r="K47" s="55">
        <v>3567</v>
      </c>
      <c r="L47" s="27">
        <f t="shared" si="44"/>
        <v>3492</v>
      </c>
      <c r="M47" s="27"/>
      <c r="N47" s="27"/>
      <c r="O47" s="27"/>
      <c r="P47" s="27"/>
      <c r="Q47" s="27">
        <v>1538</v>
      </c>
      <c r="R47" s="27"/>
      <c r="S47" s="27"/>
      <c r="T47" s="27">
        <v>1954</v>
      </c>
      <c r="U47" s="27"/>
      <c r="V47" s="152"/>
      <c r="W47" s="74"/>
    </row>
    <row r="48" spans="1:23" ht="10.5" customHeight="1">
      <c r="A48" s="283"/>
      <c r="B48" s="56"/>
      <c r="C48" s="49"/>
      <c r="D48" s="56"/>
      <c r="E48" s="49"/>
      <c r="F48" s="56"/>
      <c r="G48" s="49"/>
      <c r="H48" s="56"/>
      <c r="I48" s="49">
        <v>630</v>
      </c>
      <c r="J48" s="57"/>
      <c r="K48" s="58"/>
      <c r="L48" s="28">
        <f t="shared" si="44"/>
        <v>1263</v>
      </c>
      <c r="M48" s="28"/>
      <c r="N48" s="28">
        <v>752</v>
      </c>
      <c r="O48" s="28"/>
      <c r="P48" s="28"/>
      <c r="Q48" s="28"/>
      <c r="R48" s="28"/>
      <c r="S48" s="28"/>
      <c r="T48" s="28">
        <v>511</v>
      </c>
      <c r="U48" s="28"/>
      <c r="V48" s="153"/>
      <c r="W48" s="74"/>
    </row>
    <row r="49" spans="1:23" ht="10.5" customHeight="1">
      <c r="A49" s="283"/>
      <c r="B49" s="56"/>
      <c r="C49" s="49"/>
      <c r="D49" s="56"/>
      <c r="E49" s="49"/>
      <c r="F49" s="56"/>
      <c r="G49" s="49"/>
      <c r="H49" s="56"/>
      <c r="I49" s="49"/>
      <c r="J49" s="57"/>
      <c r="K49" s="58"/>
      <c r="L49" s="28">
        <f t="shared" si="44"/>
        <v>82493</v>
      </c>
      <c r="M49" s="28">
        <v>95</v>
      </c>
      <c r="N49" s="28">
        <v>34013</v>
      </c>
      <c r="O49" s="28">
        <v>548</v>
      </c>
      <c r="P49" s="28">
        <v>1106</v>
      </c>
      <c r="Q49" s="28">
        <v>42215</v>
      </c>
      <c r="R49" s="28"/>
      <c r="S49" s="28"/>
      <c r="T49" s="28">
        <v>4516</v>
      </c>
      <c r="U49" s="28"/>
      <c r="V49" s="153"/>
      <c r="W49" s="74"/>
    </row>
    <row r="50" spans="1:23" ht="10.5" customHeight="1">
      <c r="A50" s="284"/>
      <c r="B50" s="59"/>
      <c r="C50" s="29"/>
      <c r="D50" s="59"/>
      <c r="E50" s="29"/>
      <c r="F50" s="59"/>
      <c r="G50" s="29"/>
      <c r="H50" s="59"/>
      <c r="I50" s="29"/>
      <c r="J50" s="60"/>
      <c r="K50" s="61"/>
      <c r="L50" s="221">
        <f t="shared" si="44"/>
        <v>87248</v>
      </c>
      <c r="M50" s="221">
        <f>SUM(M47:M49)</f>
        <v>95</v>
      </c>
      <c r="N50" s="221">
        <f>SUM(N47:N49)</f>
        <v>34765</v>
      </c>
      <c r="O50" s="221">
        <f>SUM(O47:O49)</f>
        <v>548</v>
      </c>
      <c r="P50" s="221">
        <f t="shared" ref="P50" si="51">SUM(P47:P49)</f>
        <v>1106</v>
      </c>
      <c r="Q50" s="221">
        <f t="shared" ref="Q50" si="52">SUM(Q47:Q49)</f>
        <v>43753</v>
      </c>
      <c r="R50" s="221">
        <f t="shared" ref="R50" si="53">SUM(R47:R49)</f>
        <v>0</v>
      </c>
      <c r="S50" s="221">
        <f t="shared" ref="S50" si="54">SUM(S47:S49)</f>
        <v>0</v>
      </c>
      <c r="T50" s="221">
        <f>SUM(T47:T49)</f>
        <v>6981</v>
      </c>
      <c r="U50" s="221">
        <f t="shared" ref="U50" si="55">SUM(U47:U49)</f>
        <v>0</v>
      </c>
      <c r="V50" s="221">
        <f t="shared" ref="V50" si="56">SUM(V47:V49)</f>
        <v>0</v>
      </c>
      <c r="W50" s="74"/>
    </row>
    <row r="51" spans="1:23" ht="10.5" customHeight="1">
      <c r="A51" s="286" t="s">
        <v>156</v>
      </c>
      <c r="B51" s="53" t="s">
        <v>320</v>
      </c>
      <c r="C51" s="35" t="s">
        <v>320</v>
      </c>
      <c r="D51" s="53" t="s">
        <v>320</v>
      </c>
      <c r="E51" s="35" t="s">
        <v>320</v>
      </c>
      <c r="F51" s="53">
        <v>4</v>
      </c>
      <c r="G51" s="35">
        <v>16500</v>
      </c>
      <c r="H51" s="53" t="s">
        <v>320</v>
      </c>
      <c r="I51" s="35"/>
      <c r="J51" s="54">
        <v>11</v>
      </c>
      <c r="K51" s="55">
        <v>9440</v>
      </c>
      <c r="L51" s="27">
        <f t="shared" si="44"/>
        <v>180</v>
      </c>
      <c r="M51" s="27">
        <v>180</v>
      </c>
      <c r="N51" s="27"/>
      <c r="O51" s="27"/>
      <c r="P51" s="27"/>
      <c r="Q51" s="27"/>
      <c r="R51" s="27"/>
      <c r="S51" s="27"/>
      <c r="T51" s="27"/>
      <c r="U51" s="27"/>
      <c r="V51" s="152"/>
      <c r="W51" s="74"/>
    </row>
    <row r="52" spans="1:23" ht="10.5" customHeight="1">
      <c r="A52" s="287"/>
      <c r="B52" s="56"/>
      <c r="C52" s="49"/>
      <c r="D52" s="56"/>
      <c r="E52" s="49"/>
      <c r="F52" s="56"/>
      <c r="G52" s="49"/>
      <c r="H52" s="56"/>
      <c r="I52" s="49"/>
      <c r="J52" s="57"/>
      <c r="K52" s="58"/>
      <c r="L52" s="28">
        <f t="shared" si="44"/>
        <v>12993</v>
      </c>
      <c r="M52" s="28"/>
      <c r="N52" s="28">
        <v>11589</v>
      </c>
      <c r="O52" s="28">
        <v>123</v>
      </c>
      <c r="P52" s="28"/>
      <c r="Q52" s="28">
        <v>1267</v>
      </c>
      <c r="R52" s="28"/>
      <c r="S52" s="28"/>
      <c r="T52" s="28"/>
      <c r="U52" s="28">
        <v>14</v>
      </c>
      <c r="V52" s="153"/>
      <c r="W52" s="74"/>
    </row>
    <row r="53" spans="1:23" ht="10.5" customHeight="1">
      <c r="A53" s="287"/>
      <c r="B53" s="56"/>
      <c r="C53" s="49"/>
      <c r="D53" s="56"/>
      <c r="E53" s="49"/>
      <c r="F53" s="56"/>
      <c r="G53" s="49"/>
      <c r="H53" s="56"/>
      <c r="I53" s="49"/>
      <c r="J53" s="57"/>
      <c r="K53" s="58"/>
      <c r="L53" s="28">
        <f t="shared" si="44"/>
        <v>172433</v>
      </c>
      <c r="M53" s="28">
        <v>722</v>
      </c>
      <c r="N53" s="28">
        <v>82109</v>
      </c>
      <c r="O53" s="28">
        <v>165</v>
      </c>
      <c r="P53" s="28"/>
      <c r="Q53" s="28">
        <v>80811</v>
      </c>
      <c r="R53" s="28"/>
      <c r="S53" s="28"/>
      <c r="T53" s="28">
        <v>8211</v>
      </c>
      <c r="U53" s="28">
        <v>415</v>
      </c>
      <c r="V53" s="153"/>
      <c r="W53" s="74"/>
    </row>
    <row r="54" spans="1:23" ht="10.5" customHeight="1">
      <c r="A54" s="288"/>
      <c r="B54" s="59"/>
      <c r="C54" s="29"/>
      <c r="D54" s="59"/>
      <c r="E54" s="29"/>
      <c r="F54" s="59"/>
      <c r="G54" s="29"/>
      <c r="H54" s="59"/>
      <c r="I54" s="29"/>
      <c r="J54" s="60"/>
      <c r="K54" s="61"/>
      <c r="L54" s="221">
        <f t="shared" si="44"/>
        <v>185606</v>
      </c>
      <c r="M54" s="221">
        <f>SUM(M51:M53)</f>
        <v>902</v>
      </c>
      <c r="N54" s="221">
        <f>SUM(N51:N53)</f>
        <v>93698</v>
      </c>
      <c r="O54" s="221">
        <f>SUM(O51:O53)</f>
        <v>288</v>
      </c>
      <c r="P54" s="221">
        <f t="shared" ref="P54" si="57">SUM(P51:P53)</f>
        <v>0</v>
      </c>
      <c r="Q54" s="221">
        <f t="shared" ref="Q54" si="58">SUM(Q51:Q53)</f>
        <v>82078</v>
      </c>
      <c r="R54" s="221">
        <f t="shared" ref="R54" si="59">SUM(R51:R53)</f>
        <v>0</v>
      </c>
      <c r="S54" s="221">
        <f t="shared" ref="S54" si="60">SUM(S51:S53)</f>
        <v>0</v>
      </c>
      <c r="T54" s="221">
        <f>SUM(T51:T53)</f>
        <v>8211</v>
      </c>
      <c r="U54" s="221">
        <f t="shared" ref="U54" si="61">SUM(U51:U53)</f>
        <v>429</v>
      </c>
      <c r="V54" s="221">
        <f t="shared" ref="V54" si="62">SUM(V51:V53)</f>
        <v>0</v>
      </c>
      <c r="W54" s="74"/>
    </row>
    <row r="55" spans="1:23" ht="10.5" customHeight="1">
      <c r="A55" s="286" t="s">
        <v>381</v>
      </c>
      <c r="B55" s="53">
        <v>1</v>
      </c>
      <c r="C55" s="35">
        <v>12810</v>
      </c>
      <c r="D55" s="53" t="s">
        <v>320</v>
      </c>
      <c r="E55" s="35" t="s">
        <v>320</v>
      </c>
      <c r="F55" s="53" t="s">
        <v>320</v>
      </c>
      <c r="G55" s="35" t="s">
        <v>320</v>
      </c>
      <c r="H55" s="53" t="s">
        <v>320</v>
      </c>
      <c r="I55" s="35"/>
      <c r="J55" s="54">
        <v>6</v>
      </c>
      <c r="K55" s="55">
        <v>5114</v>
      </c>
      <c r="L55" s="27">
        <f t="shared" si="44"/>
        <v>340</v>
      </c>
      <c r="M55" s="27"/>
      <c r="N55" s="27">
        <v>340</v>
      </c>
      <c r="O55" s="27"/>
      <c r="P55" s="27"/>
      <c r="Q55" s="27"/>
      <c r="R55" s="27"/>
      <c r="S55" s="27"/>
      <c r="T55" s="27"/>
      <c r="U55" s="27"/>
      <c r="V55" s="152"/>
      <c r="W55" s="74"/>
    </row>
    <row r="56" spans="1:23" ht="10.5" customHeight="1">
      <c r="A56" s="287"/>
      <c r="B56" s="56"/>
      <c r="C56" s="49"/>
      <c r="D56" s="56"/>
      <c r="E56" s="49"/>
      <c r="F56" s="56"/>
      <c r="G56" s="49"/>
      <c r="H56" s="56"/>
      <c r="I56" s="49"/>
      <c r="J56" s="57"/>
      <c r="K56" s="58"/>
      <c r="L56" s="28">
        <f t="shared" si="44"/>
        <v>5653</v>
      </c>
      <c r="M56" s="28"/>
      <c r="N56" s="28">
        <v>5653</v>
      </c>
      <c r="O56" s="28"/>
      <c r="P56" s="28"/>
      <c r="Q56" s="28"/>
      <c r="R56" s="28"/>
      <c r="S56" s="28"/>
      <c r="T56" s="28"/>
      <c r="U56" s="28"/>
      <c r="V56" s="153"/>
      <c r="W56" s="74"/>
    </row>
    <row r="57" spans="1:23" ht="10.5" customHeight="1">
      <c r="A57" s="287"/>
      <c r="B57" s="56"/>
      <c r="C57" s="49"/>
      <c r="D57" s="56"/>
      <c r="E57" s="49"/>
      <c r="F57" s="56"/>
      <c r="G57" s="49"/>
      <c r="H57" s="56"/>
      <c r="I57" s="49"/>
      <c r="J57" s="57"/>
      <c r="K57" s="58"/>
      <c r="L57" s="28">
        <f t="shared" si="44"/>
        <v>193931</v>
      </c>
      <c r="M57" s="28"/>
      <c r="N57" s="28">
        <v>122178</v>
      </c>
      <c r="O57" s="28">
        <v>3553</v>
      </c>
      <c r="P57" s="28">
        <v>18958</v>
      </c>
      <c r="Q57" s="28">
        <v>44918</v>
      </c>
      <c r="R57" s="28"/>
      <c r="S57" s="28"/>
      <c r="T57" s="28">
        <v>1406</v>
      </c>
      <c r="U57" s="28">
        <v>764</v>
      </c>
      <c r="V57" s="153">
        <v>2154</v>
      </c>
      <c r="W57" s="74"/>
    </row>
    <row r="58" spans="1:23" ht="10.5" customHeight="1">
      <c r="A58" s="288"/>
      <c r="B58" s="59"/>
      <c r="C58" s="29"/>
      <c r="D58" s="59"/>
      <c r="E58" s="29"/>
      <c r="F58" s="59"/>
      <c r="G58" s="29"/>
      <c r="H58" s="59"/>
      <c r="I58" s="29"/>
      <c r="J58" s="60"/>
      <c r="K58" s="61"/>
      <c r="L58" s="221">
        <f t="shared" si="44"/>
        <v>199924</v>
      </c>
      <c r="M58" s="221">
        <f>SUM(M55:M57)</f>
        <v>0</v>
      </c>
      <c r="N58" s="221">
        <f>SUM(N55:N57)</f>
        <v>128171</v>
      </c>
      <c r="O58" s="221">
        <f>SUM(O55:O57)</f>
        <v>3553</v>
      </c>
      <c r="P58" s="221">
        <f t="shared" ref="P58" si="63">SUM(P55:P57)</f>
        <v>18958</v>
      </c>
      <c r="Q58" s="221">
        <f t="shared" ref="Q58" si="64">SUM(Q55:Q57)</f>
        <v>44918</v>
      </c>
      <c r="R58" s="221">
        <f t="shared" ref="R58" si="65">SUM(R55:R57)</f>
        <v>0</v>
      </c>
      <c r="S58" s="221">
        <f t="shared" ref="S58" si="66">SUM(S55:S57)</f>
        <v>0</v>
      </c>
      <c r="T58" s="221">
        <f>SUM(T55:T57)</f>
        <v>1406</v>
      </c>
      <c r="U58" s="221">
        <f t="shared" ref="U58" si="67">SUM(U55:U57)</f>
        <v>764</v>
      </c>
      <c r="V58" s="221">
        <f t="shared" ref="V58" si="68">SUM(V55:V57)</f>
        <v>2154</v>
      </c>
      <c r="W58" s="74"/>
    </row>
    <row r="59" spans="1:23" ht="10.5" customHeight="1">
      <c r="A59" s="282" t="s">
        <v>273</v>
      </c>
      <c r="B59" s="53">
        <v>3</v>
      </c>
      <c r="C59" s="35">
        <v>16950</v>
      </c>
      <c r="D59" s="53" t="s">
        <v>320</v>
      </c>
      <c r="E59" s="35" t="s">
        <v>320</v>
      </c>
      <c r="F59" s="53" t="s">
        <v>320</v>
      </c>
      <c r="G59" s="35" t="s">
        <v>320</v>
      </c>
      <c r="H59" s="53" t="s">
        <v>320</v>
      </c>
      <c r="I59" s="35"/>
      <c r="J59" s="54">
        <v>8</v>
      </c>
      <c r="K59" s="55">
        <v>1520</v>
      </c>
      <c r="L59" s="27">
        <f t="shared" si="44"/>
        <v>4794</v>
      </c>
      <c r="M59" s="27"/>
      <c r="N59" s="27">
        <v>1916</v>
      </c>
      <c r="O59" s="27">
        <v>4</v>
      </c>
      <c r="P59" s="27"/>
      <c r="Q59" s="27">
        <v>2045</v>
      </c>
      <c r="R59" s="27">
        <v>798</v>
      </c>
      <c r="S59" s="27"/>
      <c r="T59" s="27"/>
      <c r="U59" s="27">
        <v>27</v>
      </c>
      <c r="V59" s="152">
        <v>4</v>
      </c>
      <c r="W59" s="74"/>
    </row>
    <row r="60" spans="1:23" ht="10.5" customHeight="1">
      <c r="A60" s="283"/>
      <c r="B60" s="56"/>
      <c r="C60" s="49"/>
      <c r="D60" s="56"/>
      <c r="E60" s="49"/>
      <c r="F60" s="56"/>
      <c r="G60" s="49"/>
      <c r="H60" s="56"/>
      <c r="I60" s="49"/>
      <c r="J60" s="57"/>
      <c r="K60" s="58"/>
      <c r="L60" s="28">
        <f t="shared" si="44"/>
        <v>17243</v>
      </c>
      <c r="M60" s="28"/>
      <c r="N60" s="28">
        <v>15587</v>
      </c>
      <c r="O60" s="28">
        <v>121</v>
      </c>
      <c r="P60" s="28"/>
      <c r="Q60" s="28">
        <v>594</v>
      </c>
      <c r="R60" s="28"/>
      <c r="S60" s="28"/>
      <c r="T60" s="28">
        <v>746</v>
      </c>
      <c r="U60" s="28">
        <v>37</v>
      </c>
      <c r="V60" s="153">
        <v>158</v>
      </c>
      <c r="W60" s="74"/>
    </row>
    <row r="61" spans="1:23" ht="10.5" customHeight="1">
      <c r="A61" s="283"/>
      <c r="B61" s="56"/>
      <c r="C61" s="49"/>
      <c r="D61" s="56"/>
      <c r="E61" s="49"/>
      <c r="F61" s="56"/>
      <c r="G61" s="49"/>
      <c r="H61" s="56"/>
      <c r="I61" s="49"/>
      <c r="J61" s="57"/>
      <c r="K61" s="58"/>
      <c r="L61" s="28">
        <f t="shared" si="44"/>
        <v>361790</v>
      </c>
      <c r="M61" s="28">
        <v>186</v>
      </c>
      <c r="N61" s="28">
        <v>164005</v>
      </c>
      <c r="O61" s="28">
        <v>1569</v>
      </c>
      <c r="P61" s="28"/>
      <c r="Q61" s="28">
        <v>111065</v>
      </c>
      <c r="R61" s="28"/>
      <c r="S61" s="28"/>
      <c r="T61" s="28">
        <v>83209</v>
      </c>
      <c r="U61" s="28">
        <v>850</v>
      </c>
      <c r="V61" s="153">
        <v>906</v>
      </c>
      <c r="W61" s="74"/>
    </row>
    <row r="62" spans="1:23" ht="10.5" customHeight="1">
      <c r="A62" s="284"/>
      <c r="B62" s="59"/>
      <c r="C62" s="29"/>
      <c r="D62" s="59"/>
      <c r="E62" s="29"/>
      <c r="F62" s="59"/>
      <c r="G62" s="29"/>
      <c r="H62" s="59"/>
      <c r="I62" s="29"/>
      <c r="J62" s="60"/>
      <c r="K62" s="61"/>
      <c r="L62" s="221">
        <f t="shared" si="44"/>
        <v>383827</v>
      </c>
      <c r="M62" s="221">
        <f>SUM(M59:M61)</f>
        <v>186</v>
      </c>
      <c r="N62" s="221">
        <f>SUM(N59:N61)</f>
        <v>181508</v>
      </c>
      <c r="O62" s="221">
        <f>SUM(O59:O61)</f>
        <v>1694</v>
      </c>
      <c r="P62" s="221">
        <f t="shared" ref="P62" si="69">SUM(P59:P61)</f>
        <v>0</v>
      </c>
      <c r="Q62" s="221">
        <f t="shared" ref="Q62" si="70">SUM(Q59:Q61)</f>
        <v>113704</v>
      </c>
      <c r="R62" s="221">
        <f t="shared" ref="R62" si="71">SUM(R59:R61)</f>
        <v>798</v>
      </c>
      <c r="S62" s="221">
        <f t="shared" ref="S62" si="72">SUM(S59:S61)</f>
        <v>0</v>
      </c>
      <c r="T62" s="221">
        <f>SUM(T59:T61)</f>
        <v>83955</v>
      </c>
      <c r="U62" s="221">
        <f t="shared" ref="U62" si="73">SUM(U59:U61)</f>
        <v>914</v>
      </c>
      <c r="V62" s="221">
        <f t="shared" ref="V62" si="74">SUM(V59:V61)</f>
        <v>1068</v>
      </c>
      <c r="W62" s="74"/>
    </row>
    <row r="63" spans="1:23" ht="10.5" customHeight="1">
      <c r="A63" s="282" t="s">
        <v>287</v>
      </c>
      <c r="B63" s="53">
        <v>1</v>
      </c>
      <c r="C63" s="35">
        <v>980</v>
      </c>
      <c r="D63" s="53" t="s">
        <v>320</v>
      </c>
      <c r="E63" s="35" t="s">
        <v>320</v>
      </c>
      <c r="F63" s="53" t="s">
        <v>320</v>
      </c>
      <c r="G63" s="35" t="s">
        <v>320</v>
      </c>
      <c r="H63" s="53" t="s">
        <v>320</v>
      </c>
      <c r="I63" s="35"/>
      <c r="J63" s="54">
        <v>12</v>
      </c>
      <c r="K63" s="55">
        <v>1978</v>
      </c>
      <c r="L63" s="27">
        <f t="shared" si="44"/>
        <v>563</v>
      </c>
      <c r="M63" s="27"/>
      <c r="N63" s="27"/>
      <c r="O63" s="27"/>
      <c r="P63" s="27"/>
      <c r="Q63" s="27">
        <v>563</v>
      </c>
      <c r="R63" s="27"/>
      <c r="S63" s="27"/>
      <c r="T63" s="27"/>
      <c r="U63" s="27"/>
      <c r="V63" s="152"/>
      <c r="W63" s="74"/>
    </row>
    <row r="64" spans="1:23" ht="10.5" customHeight="1">
      <c r="A64" s="283"/>
      <c r="B64" s="56"/>
      <c r="C64" s="49"/>
      <c r="D64" s="56"/>
      <c r="E64" s="49"/>
      <c r="F64" s="56"/>
      <c r="G64" s="49"/>
      <c r="H64" s="56"/>
      <c r="I64" s="49"/>
      <c r="J64" s="57"/>
      <c r="K64" s="58"/>
      <c r="L64" s="28">
        <f t="shared" si="44"/>
        <v>5498</v>
      </c>
      <c r="M64" s="28"/>
      <c r="N64" s="28">
        <v>5435</v>
      </c>
      <c r="O64" s="28">
        <v>63</v>
      </c>
      <c r="P64" s="28"/>
      <c r="Q64" s="28"/>
      <c r="R64" s="28"/>
      <c r="S64" s="28"/>
      <c r="T64" s="28"/>
      <c r="U64" s="28"/>
      <c r="V64" s="153"/>
      <c r="W64" s="74"/>
    </row>
    <row r="65" spans="1:23" ht="10.5" customHeight="1">
      <c r="A65" s="283"/>
      <c r="B65" s="56"/>
      <c r="C65" s="49"/>
      <c r="D65" s="56"/>
      <c r="E65" s="49"/>
      <c r="F65" s="56"/>
      <c r="G65" s="49"/>
      <c r="H65" s="56"/>
      <c r="I65" s="49"/>
      <c r="J65" s="57"/>
      <c r="K65" s="58"/>
      <c r="L65" s="28">
        <f t="shared" si="44"/>
        <v>106632</v>
      </c>
      <c r="M65" s="28"/>
      <c r="N65" s="28">
        <v>51221</v>
      </c>
      <c r="O65" s="28">
        <v>296</v>
      </c>
      <c r="P65" s="28"/>
      <c r="Q65" s="28">
        <v>48364</v>
      </c>
      <c r="R65" s="28"/>
      <c r="S65" s="28"/>
      <c r="T65" s="28">
        <v>6139</v>
      </c>
      <c r="U65" s="28">
        <v>612</v>
      </c>
      <c r="V65" s="153"/>
      <c r="W65" s="74"/>
    </row>
    <row r="66" spans="1:23" ht="10.5" customHeight="1">
      <c r="A66" s="284"/>
      <c r="B66" s="59"/>
      <c r="C66" s="29"/>
      <c r="D66" s="59"/>
      <c r="E66" s="29"/>
      <c r="F66" s="59"/>
      <c r="G66" s="29"/>
      <c r="H66" s="59"/>
      <c r="I66" s="29"/>
      <c r="J66" s="60"/>
      <c r="K66" s="61"/>
      <c r="L66" s="221">
        <f t="shared" si="44"/>
        <v>112693</v>
      </c>
      <c r="M66" s="221">
        <f>SUM(M63:M65)</f>
        <v>0</v>
      </c>
      <c r="N66" s="221">
        <f>SUM(N63:N65)</f>
        <v>56656</v>
      </c>
      <c r="O66" s="221">
        <f>SUM(O63:O65)</f>
        <v>359</v>
      </c>
      <c r="P66" s="221">
        <f t="shared" ref="P66" si="75">SUM(P63:P65)</f>
        <v>0</v>
      </c>
      <c r="Q66" s="221">
        <f t="shared" ref="Q66" si="76">SUM(Q63:Q65)</f>
        <v>48927</v>
      </c>
      <c r="R66" s="221">
        <f t="shared" ref="R66" si="77">SUM(R63:R65)</f>
        <v>0</v>
      </c>
      <c r="S66" s="221">
        <f t="shared" ref="S66" si="78">SUM(S63:S65)</f>
        <v>0</v>
      </c>
      <c r="T66" s="221">
        <f>SUM(T63:T65)</f>
        <v>6139</v>
      </c>
      <c r="U66" s="221">
        <f t="shared" ref="U66" si="79">SUM(U63:U65)</f>
        <v>612</v>
      </c>
      <c r="V66" s="221">
        <f t="shared" ref="V66" si="80">SUM(V63:V65)</f>
        <v>0</v>
      </c>
      <c r="W66" s="74"/>
    </row>
    <row r="67" spans="1:23" ht="10.5" customHeight="1">
      <c r="A67" s="282" t="s">
        <v>289</v>
      </c>
      <c r="B67" s="53">
        <v>2</v>
      </c>
      <c r="C67" s="35">
        <v>2250</v>
      </c>
      <c r="D67" s="53" t="s">
        <v>320</v>
      </c>
      <c r="E67" s="35" t="s">
        <v>320</v>
      </c>
      <c r="F67" s="53" t="s">
        <v>320</v>
      </c>
      <c r="G67" s="35" t="s">
        <v>320</v>
      </c>
      <c r="H67" s="53" t="s">
        <v>320</v>
      </c>
      <c r="I67" s="35"/>
      <c r="J67" s="54">
        <v>2</v>
      </c>
      <c r="K67" s="55">
        <v>2200</v>
      </c>
      <c r="L67" s="27">
        <f t="shared" si="44"/>
        <v>192</v>
      </c>
      <c r="M67" s="27"/>
      <c r="N67" s="27">
        <v>192</v>
      </c>
      <c r="O67" s="27"/>
      <c r="P67" s="27"/>
      <c r="Q67" s="27"/>
      <c r="R67" s="27"/>
      <c r="S67" s="27"/>
      <c r="T67" s="27"/>
      <c r="U67" s="27"/>
      <c r="V67" s="152"/>
      <c r="W67" s="74"/>
    </row>
    <row r="68" spans="1:23" ht="10.5" customHeight="1">
      <c r="A68" s="283"/>
      <c r="B68" s="56"/>
      <c r="C68" s="49"/>
      <c r="D68" s="56"/>
      <c r="E68" s="49"/>
      <c r="F68" s="56"/>
      <c r="G68" s="49"/>
      <c r="H68" s="56"/>
      <c r="I68" s="49"/>
      <c r="J68" s="57"/>
      <c r="K68" s="58"/>
      <c r="L68" s="28">
        <f t="shared" si="44"/>
        <v>1616</v>
      </c>
      <c r="M68" s="28"/>
      <c r="N68" s="28">
        <v>1616</v>
      </c>
      <c r="O68" s="28"/>
      <c r="P68" s="28"/>
      <c r="Q68" s="28"/>
      <c r="R68" s="28"/>
      <c r="S68" s="28"/>
      <c r="T68" s="28"/>
      <c r="U68" s="28"/>
      <c r="V68" s="153"/>
      <c r="W68" s="74"/>
    </row>
    <row r="69" spans="1:23" ht="10.5" customHeight="1">
      <c r="A69" s="283"/>
      <c r="B69" s="56"/>
      <c r="C69" s="49"/>
      <c r="D69" s="56"/>
      <c r="E69" s="49"/>
      <c r="F69" s="56"/>
      <c r="G69" s="49"/>
      <c r="H69" s="56"/>
      <c r="I69" s="49"/>
      <c r="J69" s="57"/>
      <c r="K69" s="58"/>
      <c r="L69" s="28">
        <f t="shared" si="44"/>
        <v>43881</v>
      </c>
      <c r="M69" s="28"/>
      <c r="N69" s="28">
        <v>22637</v>
      </c>
      <c r="O69" s="28"/>
      <c r="P69" s="28"/>
      <c r="Q69" s="28">
        <v>20956</v>
      </c>
      <c r="R69" s="28"/>
      <c r="S69" s="28"/>
      <c r="T69" s="28">
        <v>288</v>
      </c>
      <c r="U69" s="28"/>
      <c r="V69" s="153"/>
      <c r="W69" s="74"/>
    </row>
    <row r="70" spans="1:23" ht="10.5" customHeight="1">
      <c r="A70" s="284"/>
      <c r="B70" s="59"/>
      <c r="C70" s="29"/>
      <c r="D70" s="59"/>
      <c r="E70" s="29"/>
      <c r="F70" s="59"/>
      <c r="G70" s="29"/>
      <c r="H70" s="59"/>
      <c r="I70" s="29"/>
      <c r="J70" s="60"/>
      <c r="K70" s="61"/>
      <c r="L70" s="221">
        <f t="shared" si="44"/>
        <v>45689</v>
      </c>
      <c r="M70" s="221">
        <f>SUM(M67:M69)</f>
        <v>0</v>
      </c>
      <c r="N70" s="221">
        <f>SUM(N67:N69)</f>
        <v>24445</v>
      </c>
      <c r="O70" s="221">
        <f>SUM(O67:O69)</f>
        <v>0</v>
      </c>
      <c r="P70" s="221">
        <f t="shared" ref="P70" si="81">SUM(P67:P69)</f>
        <v>0</v>
      </c>
      <c r="Q70" s="221">
        <f t="shared" ref="Q70" si="82">SUM(Q67:Q69)</f>
        <v>20956</v>
      </c>
      <c r="R70" s="221">
        <f t="shared" ref="R70" si="83">SUM(R67:R69)</f>
        <v>0</v>
      </c>
      <c r="S70" s="221">
        <f t="shared" ref="S70" si="84">SUM(S67:S69)</f>
        <v>0</v>
      </c>
      <c r="T70" s="221">
        <f>SUM(T67:T69)</f>
        <v>288</v>
      </c>
      <c r="U70" s="221">
        <f t="shared" ref="U70" si="85">SUM(U67:U69)</f>
        <v>0</v>
      </c>
      <c r="V70" s="221">
        <f t="shared" ref="V70" si="86">SUM(V67:V69)</f>
        <v>0</v>
      </c>
      <c r="W70" s="74"/>
    </row>
    <row r="71" spans="1:23" ht="10.5" customHeight="1">
      <c r="A71" s="282" t="s">
        <v>190</v>
      </c>
      <c r="B71" s="53">
        <v>1</v>
      </c>
      <c r="C71" s="35">
        <v>650</v>
      </c>
      <c r="D71" s="53">
        <v>2</v>
      </c>
      <c r="E71" s="35">
        <v>1000</v>
      </c>
      <c r="F71" s="53">
        <v>1</v>
      </c>
      <c r="G71" s="35">
        <v>300</v>
      </c>
      <c r="H71" s="53">
        <v>2</v>
      </c>
      <c r="I71" s="35" t="s">
        <v>258</v>
      </c>
      <c r="J71" s="54">
        <v>12</v>
      </c>
      <c r="K71" s="55">
        <v>2156</v>
      </c>
      <c r="L71" s="27">
        <f t="shared" si="44"/>
        <v>2997</v>
      </c>
      <c r="M71" s="27"/>
      <c r="N71" s="27">
        <v>2654</v>
      </c>
      <c r="O71" s="27"/>
      <c r="P71" s="27">
        <v>343</v>
      </c>
      <c r="Q71" s="27"/>
      <c r="R71" s="27"/>
      <c r="S71" s="27"/>
      <c r="T71" s="27"/>
      <c r="U71" s="27"/>
      <c r="V71" s="152"/>
      <c r="W71" s="74"/>
    </row>
    <row r="72" spans="1:23" ht="10.5" customHeight="1">
      <c r="A72" s="283"/>
      <c r="B72" s="56"/>
      <c r="C72" s="49"/>
      <c r="D72" s="56"/>
      <c r="E72" s="49"/>
      <c r="F72" s="56"/>
      <c r="G72" s="49"/>
      <c r="H72" s="56"/>
      <c r="I72" s="49">
        <v>1360</v>
      </c>
      <c r="J72" s="57"/>
      <c r="K72" s="58"/>
      <c r="L72" s="28">
        <f t="shared" si="44"/>
        <v>14582</v>
      </c>
      <c r="M72" s="28"/>
      <c r="N72" s="28">
        <v>6287</v>
      </c>
      <c r="O72" s="28">
        <v>182</v>
      </c>
      <c r="P72" s="28">
        <v>112</v>
      </c>
      <c r="Q72" s="28">
        <v>6794</v>
      </c>
      <c r="R72" s="28"/>
      <c r="S72" s="28"/>
      <c r="T72" s="28">
        <v>1186</v>
      </c>
      <c r="U72" s="28">
        <v>21</v>
      </c>
      <c r="V72" s="153"/>
      <c r="W72" s="74"/>
    </row>
    <row r="73" spans="1:23" ht="10.5" customHeight="1">
      <c r="A73" s="283"/>
      <c r="B73" s="56"/>
      <c r="C73" s="49"/>
      <c r="D73" s="56"/>
      <c r="E73" s="49"/>
      <c r="F73" s="56"/>
      <c r="G73" s="49"/>
      <c r="H73" s="56"/>
      <c r="I73" s="49"/>
      <c r="J73" s="57"/>
      <c r="K73" s="58"/>
      <c r="L73" s="28">
        <f t="shared" si="44"/>
        <v>122140</v>
      </c>
      <c r="M73" s="28"/>
      <c r="N73" s="28">
        <v>48462</v>
      </c>
      <c r="O73" s="28">
        <v>2462</v>
      </c>
      <c r="P73" s="28"/>
      <c r="Q73" s="28">
        <v>67762</v>
      </c>
      <c r="R73" s="28"/>
      <c r="S73" s="28"/>
      <c r="T73" s="28">
        <v>3228</v>
      </c>
      <c r="U73" s="28">
        <v>194</v>
      </c>
      <c r="V73" s="153">
        <v>32</v>
      </c>
      <c r="W73" s="74"/>
    </row>
    <row r="74" spans="1:23" ht="10.5" customHeight="1">
      <c r="A74" s="284"/>
      <c r="B74" s="154"/>
      <c r="C74" s="155"/>
      <c r="D74" s="154"/>
      <c r="E74" s="155"/>
      <c r="F74" s="154"/>
      <c r="G74" s="155"/>
      <c r="H74" s="154"/>
      <c r="I74" s="155"/>
      <c r="J74" s="156"/>
      <c r="K74" s="157"/>
      <c r="L74" s="221">
        <f t="shared" si="44"/>
        <v>139719</v>
      </c>
      <c r="M74" s="221">
        <f>SUM(M71:M73)</f>
        <v>0</v>
      </c>
      <c r="N74" s="221">
        <f>SUM(N71:N73)</f>
        <v>57403</v>
      </c>
      <c r="O74" s="221">
        <f>SUM(O71:O73)</f>
        <v>2644</v>
      </c>
      <c r="P74" s="221">
        <f t="shared" ref="P74" si="87">SUM(P71:P73)</f>
        <v>455</v>
      </c>
      <c r="Q74" s="221">
        <f t="shared" ref="Q74" si="88">SUM(Q71:Q73)</f>
        <v>74556</v>
      </c>
      <c r="R74" s="221">
        <f t="shared" ref="R74" si="89">SUM(R71:R73)</f>
        <v>0</v>
      </c>
      <c r="S74" s="221">
        <f t="shared" ref="S74" si="90">SUM(S71:S73)</f>
        <v>0</v>
      </c>
      <c r="T74" s="221">
        <f>SUM(T71:T73)</f>
        <v>4414</v>
      </c>
      <c r="U74" s="221">
        <f t="shared" ref="U74" si="91">SUM(U71:U73)</f>
        <v>215</v>
      </c>
      <c r="V74" s="221">
        <f t="shared" ref="V74" si="92">SUM(V71:V73)</f>
        <v>32</v>
      </c>
      <c r="W74" s="74"/>
    </row>
    <row r="75" spans="1:23" ht="10.5" customHeight="1">
      <c r="A75" s="282" t="s">
        <v>269</v>
      </c>
      <c r="B75" s="158" t="s">
        <v>320</v>
      </c>
      <c r="C75" s="159" t="s">
        <v>320</v>
      </c>
      <c r="D75" s="158" t="s">
        <v>320</v>
      </c>
      <c r="E75" s="159" t="s">
        <v>320</v>
      </c>
      <c r="F75" s="158">
        <v>2</v>
      </c>
      <c r="G75" s="159">
        <v>8200</v>
      </c>
      <c r="H75" s="158" t="s">
        <v>320</v>
      </c>
      <c r="I75" s="159"/>
      <c r="J75" s="160">
        <v>11</v>
      </c>
      <c r="K75" s="161">
        <v>20390</v>
      </c>
      <c r="L75" s="27">
        <f t="shared" ref="L75:L106" si="93">SUM(M75:V75)</f>
        <v>1938</v>
      </c>
      <c r="M75" s="162"/>
      <c r="N75" s="162"/>
      <c r="O75" s="162">
        <v>71</v>
      </c>
      <c r="P75" s="162"/>
      <c r="Q75" s="162">
        <v>1867</v>
      </c>
      <c r="R75" s="162"/>
      <c r="S75" s="162"/>
      <c r="T75" s="162"/>
      <c r="U75" s="162"/>
      <c r="V75" s="163"/>
      <c r="W75" s="74"/>
    </row>
    <row r="76" spans="1:23" ht="10.5" customHeight="1">
      <c r="A76" s="283"/>
      <c r="B76" s="56"/>
      <c r="C76" s="49"/>
      <c r="D76" s="56"/>
      <c r="E76" s="49"/>
      <c r="F76" s="56"/>
      <c r="G76" s="49"/>
      <c r="H76" s="56"/>
      <c r="I76" s="49"/>
      <c r="J76" s="57"/>
      <c r="K76" s="58"/>
      <c r="L76" s="28">
        <f t="shared" si="93"/>
        <v>12292</v>
      </c>
      <c r="M76" s="28"/>
      <c r="N76" s="28">
        <v>10605</v>
      </c>
      <c r="O76" s="28">
        <v>60</v>
      </c>
      <c r="P76" s="28"/>
      <c r="Q76" s="28">
        <v>1318</v>
      </c>
      <c r="R76" s="28"/>
      <c r="S76" s="28"/>
      <c r="T76" s="28">
        <v>233</v>
      </c>
      <c r="U76" s="28">
        <v>76</v>
      </c>
      <c r="V76" s="153"/>
      <c r="W76" s="74"/>
    </row>
    <row r="77" spans="1:23" ht="10.5" customHeight="1">
      <c r="A77" s="283"/>
      <c r="B77" s="56"/>
      <c r="C77" s="49"/>
      <c r="D77" s="56"/>
      <c r="E77" s="49"/>
      <c r="F77" s="56"/>
      <c r="G77" s="49"/>
      <c r="H77" s="56"/>
      <c r="I77" s="49"/>
      <c r="J77" s="57"/>
      <c r="K77" s="58"/>
      <c r="L77" s="28">
        <f t="shared" si="93"/>
        <v>504517</v>
      </c>
      <c r="M77" s="28">
        <v>9870</v>
      </c>
      <c r="N77" s="28">
        <v>443594</v>
      </c>
      <c r="O77" s="28">
        <v>2181</v>
      </c>
      <c r="P77" s="28">
        <v>677</v>
      </c>
      <c r="Q77" s="28">
        <v>43588</v>
      </c>
      <c r="R77" s="28"/>
      <c r="S77" s="28"/>
      <c r="T77" s="28">
        <v>2476</v>
      </c>
      <c r="U77" s="28">
        <v>2131</v>
      </c>
      <c r="V77" s="153"/>
      <c r="W77" s="74"/>
    </row>
    <row r="78" spans="1:23" ht="10.5" customHeight="1">
      <c r="A78" s="284"/>
      <c r="B78" s="59"/>
      <c r="C78" s="29"/>
      <c r="D78" s="59"/>
      <c r="E78" s="29"/>
      <c r="F78" s="59"/>
      <c r="G78" s="29"/>
      <c r="H78" s="59"/>
      <c r="I78" s="29"/>
      <c r="J78" s="60"/>
      <c r="K78" s="61"/>
      <c r="L78" s="221">
        <f t="shared" si="93"/>
        <v>518747</v>
      </c>
      <c r="M78" s="221">
        <f>SUM(M75:M77)</f>
        <v>9870</v>
      </c>
      <c r="N78" s="221">
        <f>SUM(N75:N77)</f>
        <v>454199</v>
      </c>
      <c r="O78" s="221">
        <f>SUM(O75:O77)</f>
        <v>2312</v>
      </c>
      <c r="P78" s="221">
        <f t="shared" ref="P78" si="94">SUM(P75:P77)</f>
        <v>677</v>
      </c>
      <c r="Q78" s="221">
        <f t="shared" ref="Q78" si="95">SUM(Q75:Q77)</f>
        <v>46773</v>
      </c>
      <c r="R78" s="221">
        <f t="shared" ref="R78" si="96">SUM(R75:R77)</f>
        <v>0</v>
      </c>
      <c r="S78" s="221">
        <f t="shared" ref="S78" si="97">SUM(S75:S77)</f>
        <v>0</v>
      </c>
      <c r="T78" s="221">
        <f>SUM(T75:T77)</f>
        <v>2709</v>
      </c>
      <c r="U78" s="221">
        <f t="shared" ref="U78" si="98">SUM(U75:U77)</f>
        <v>2207</v>
      </c>
      <c r="V78" s="221">
        <f t="shared" ref="V78" si="99">SUM(V75:V77)</f>
        <v>0</v>
      </c>
      <c r="W78" s="74"/>
    </row>
    <row r="79" spans="1:23" ht="10.5" customHeight="1">
      <c r="A79" s="282" t="s">
        <v>277</v>
      </c>
      <c r="B79" s="53" t="s">
        <v>320</v>
      </c>
      <c r="C79" s="35" t="s">
        <v>320</v>
      </c>
      <c r="D79" s="53" t="s">
        <v>320</v>
      </c>
      <c r="E79" s="35" t="s">
        <v>320</v>
      </c>
      <c r="F79" s="53" t="s">
        <v>320</v>
      </c>
      <c r="G79" s="35" t="s">
        <v>320</v>
      </c>
      <c r="H79" s="53" t="s">
        <v>320</v>
      </c>
      <c r="I79" s="35"/>
      <c r="J79" s="54">
        <v>11</v>
      </c>
      <c r="K79" s="55">
        <v>5855</v>
      </c>
      <c r="L79" s="27">
        <f t="shared" si="93"/>
        <v>1100</v>
      </c>
      <c r="M79" s="90"/>
      <c r="N79" s="90">
        <v>1100</v>
      </c>
      <c r="O79" s="90"/>
      <c r="P79" s="90"/>
      <c r="Q79" s="90"/>
      <c r="R79" s="90"/>
      <c r="S79" s="90"/>
      <c r="T79" s="90"/>
      <c r="U79" s="90"/>
      <c r="V79" s="164"/>
      <c r="W79" s="74"/>
    </row>
    <row r="80" spans="1:23" ht="10.5" customHeight="1">
      <c r="A80" s="283"/>
      <c r="B80" s="56"/>
      <c r="C80" s="49"/>
      <c r="D80" s="56"/>
      <c r="E80" s="49"/>
      <c r="F80" s="56"/>
      <c r="G80" s="49"/>
      <c r="H80" s="56"/>
      <c r="I80" s="49"/>
      <c r="J80" s="57"/>
      <c r="K80" s="58"/>
      <c r="L80" s="28">
        <f t="shared" si="93"/>
        <v>19268</v>
      </c>
      <c r="M80" s="28"/>
      <c r="N80" s="28">
        <v>18664</v>
      </c>
      <c r="O80" s="28">
        <v>299</v>
      </c>
      <c r="P80" s="28"/>
      <c r="Q80" s="28">
        <v>305</v>
      </c>
      <c r="R80" s="28"/>
      <c r="S80" s="28"/>
      <c r="T80" s="28"/>
      <c r="U80" s="28"/>
      <c r="V80" s="153"/>
      <c r="W80" s="74"/>
    </row>
    <row r="81" spans="1:23" ht="10.5" customHeight="1">
      <c r="A81" s="283"/>
      <c r="B81" s="56"/>
      <c r="C81" s="49"/>
      <c r="D81" s="56"/>
      <c r="E81" s="49"/>
      <c r="F81" s="56"/>
      <c r="G81" s="49"/>
      <c r="H81" s="56"/>
      <c r="I81" s="49"/>
      <c r="J81" s="57"/>
      <c r="K81" s="58"/>
      <c r="L81" s="28">
        <f t="shared" si="93"/>
        <v>254213</v>
      </c>
      <c r="M81" s="28"/>
      <c r="N81" s="28">
        <v>59044</v>
      </c>
      <c r="O81" s="28">
        <v>1459</v>
      </c>
      <c r="P81" s="28"/>
      <c r="Q81" s="28">
        <v>185735</v>
      </c>
      <c r="R81" s="28"/>
      <c r="S81" s="28"/>
      <c r="T81" s="28">
        <v>7802</v>
      </c>
      <c r="U81" s="28">
        <v>149</v>
      </c>
      <c r="V81" s="153">
        <v>24</v>
      </c>
      <c r="W81" s="74"/>
    </row>
    <row r="82" spans="1:23" ht="10.5" customHeight="1">
      <c r="A82" s="284"/>
      <c r="B82" s="59"/>
      <c r="C82" s="29"/>
      <c r="D82" s="59"/>
      <c r="E82" s="29"/>
      <c r="F82" s="59"/>
      <c r="G82" s="29"/>
      <c r="H82" s="59"/>
      <c r="I82" s="29"/>
      <c r="J82" s="60"/>
      <c r="K82" s="61"/>
      <c r="L82" s="221">
        <f t="shared" si="93"/>
        <v>274581</v>
      </c>
      <c r="M82" s="221">
        <f>SUM(M79:M81)</f>
        <v>0</v>
      </c>
      <c r="N82" s="221">
        <f>SUM(N79:N81)</f>
        <v>78808</v>
      </c>
      <c r="O82" s="221">
        <f>SUM(O79:O81)</f>
        <v>1758</v>
      </c>
      <c r="P82" s="221">
        <f t="shared" ref="P82" si="100">SUM(P79:P81)</f>
        <v>0</v>
      </c>
      <c r="Q82" s="221">
        <f t="shared" ref="Q82" si="101">SUM(Q79:Q81)</f>
        <v>186040</v>
      </c>
      <c r="R82" s="221">
        <f t="shared" ref="R82" si="102">SUM(R79:R81)</f>
        <v>0</v>
      </c>
      <c r="S82" s="221">
        <f t="shared" ref="S82" si="103">SUM(S79:S81)</f>
        <v>0</v>
      </c>
      <c r="T82" s="221">
        <f>SUM(T79:T81)</f>
        <v>7802</v>
      </c>
      <c r="U82" s="221">
        <f t="shared" ref="U82" si="104">SUM(U79:U81)</f>
        <v>149</v>
      </c>
      <c r="V82" s="221">
        <f t="shared" ref="V82" si="105">SUM(V79:V81)</f>
        <v>24</v>
      </c>
      <c r="W82" s="74"/>
    </row>
    <row r="83" spans="1:23" ht="10.5" customHeight="1">
      <c r="A83" s="282" t="s">
        <v>286</v>
      </c>
      <c r="B83" s="53" t="s">
        <v>320</v>
      </c>
      <c r="C83" s="35" t="s">
        <v>320</v>
      </c>
      <c r="D83" s="53" t="s">
        <v>320</v>
      </c>
      <c r="E83" s="35" t="s">
        <v>320</v>
      </c>
      <c r="F83" s="53" t="s">
        <v>320</v>
      </c>
      <c r="G83" s="35" t="s">
        <v>320</v>
      </c>
      <c r="H83" s="53" t="s">
        <v>320</v>
      </c>
      <c r="I83" s="35"/>
      <c r="J83" s="54">
        <v>10</v>
      </c>
      <c r="K83" s="55">
        <v>10436</v>
      </c>
      <c r="L83" s="27">
        <f t="shared" si="93"/>
        <v>0</v>
      </c>
      <c r="M83" s="90"/>
      <c r="N83" s="90"/>
      <c r="O83" s="90"/>
      <c r="P83" s="90"/>
      <c r="Q83" s="90"/>
      <c r="R83" s="90"/>
      <c r="S83" s="90"/>
      <c r="T83" s="90"/>
      <c r="U83" s="90"/>
      <c r="V83" s="164"/>
      <c r="W83" s="74"/>
    </row>
    <row r="84" spans="1:23" ht="10.5" customHeight="1">
      <c r="A84" s="283"/>
      <c r="B84" s="56"/>
      <c r="C84" s="49"/>
      <c r="D84" s="56"/>
      <c r="E84" s="49"/>
      <c r="F84" s="56"/>
      <c r="G84" s="49"/>
      <c r="H84" s="56"/>
      <c r="I84" s="49"/>
      <c r="J84" s="57"/>
      <c r="K84" s="58"/>
      <c r="L84" s="28">
        <f t="shared" si="93"/>
        <v>169</v>
      </c>
      <c r="M84" s="28"/>
      <c r="N84" s="28">
        <v>169</v>
      </c>
      <c r="O84" s="28"/>
      <c r="P84" s="28"/>
      <c r="Q84" s="28"/>
      <c r="R84" s="28"/>
      <c r="S84" s="28"/>
      <c r="T84" s="28"/>
      <c r="U84" s="28"/>
      <c r="V84" s="153"/>
      <c r="W84" s="74"/>
    </row>
    <row r="85" spans="1:23" ht="10.5" customHeight="1">
      <c r="A85" s="283"/>
      <c r="B85" s="56"/>
      <c r="C85" s="49"/>
      <c r="D85" s="56"/>
      <c r="E85" s="49"/>
      <c r="F85" s="56"/>
      <c r="G85" s="49"/>
      <c r="H85" s="56"/>
      <c r="I85" s="49"/>
      <c r="J85" s="57"/>
      <c r="K85" s="58"/>
      <c r="L85" s="28">
        <f t="shared" si="93"/>
        <v>255837</v>
      </c>
      <c r="M85" s="28">
        <v>6262</v>
      </c>
      <c r="N85" s="28">
        <v>83384</v>
      </c>
      <c r="O85" s="28">
        <v>3609</v>
      </c>
      <c r="P85" s="28">
        <v>11178</v>
      </c>
      <c r="Q85" s="28">
        <v>117027</v>
      </c>
      <c r="R85" s="28"/>
      <c r="S85" s="28"/>
      <c r="T85" s="28">
        <v>32881</v>
      </c>
      <c r="U85" s="28">
        <v>174</v>
      </c>
      <c r="V85" s="153">
        <v>1322</v>
      </c>
      <c r="W85" s="74"/>
    </row>
    <row r="86" spans="1:23" ht="10.5" customHeight="1">
      <c r="A86" s="284"/>
      <c r="B86" s="59"/>
      <c r="C86" s="29"/>
      <c r="D86" s="59"/>
      <c r="E86" s="29"/>
      <c r="F86" s="59"/>
      <c r="G86" s="29"/>
      <c r="H86" s="59"/>
      <c r="I86" s="29"/>
      <c r="J86" s="60"/>
      <c r="K86" s="61"/>
      <c r="L86" s="221">
        <f t="shared" si="93"/>
        <v>256006</v>
      </c>
      <c r="M86" s="221">
        <f>SUM(M83:M85)</f>
        <v>6262</v>
      </c>
      <c r="N86" s="221">
        <f>SUM(N83:N85)</f>
        <v>83553</v>
      </c>
      <c r="O86" s="221">
        <f>SUM(O83:O85)</f>
        <v>3609</v>
      </c>
      <c r="P86" s="221">
        <f t="shared" ref="P86" si="106">SUM(P83:P85)</f>
        <v>11178</v>
      </c>
      <c r="Q86" s="221">
        <f t="shared" ref="Q86" si="107">SUM(Q83:Q85)</f>
        <v>117027</v>
      </c>
      <c r="R86" s="221">
        <f t="shared" ref="R86" si="108">SUM(R83:R85)</f>
        <v>0</v>
      </c>
      <c r="S86" s="221">
        <f t="shared" ref="S86" si="109">SUM(S83:S85)</f>
        <v>0</v>
      </c>
      <c r="T86" s="221">
        <f>SUM(T83:T85)</f>
        <v>32881</v>
      </c>
      <c r="U86" s="221">
        <f t="shared" ref="U86" si="110">SUM(U83:U85)</f>
        <v>174</v>
      </c>
      <c r="V86" s="221">
        <f t="shared" ref="V86" si="111">SUM(V83:V85)</f>
        <v>1322</v>
      </c>
      <c r="W86" s="74"/>
    </row>
    <row r="87" spans="1:23" ht="10.5" customHeight="1">
      <c r="A87" s="282" t="s">
        <v>275</v>
      </c>
      <c r="B87" s="53">
        <v>2</v>
      </c>
      <c r="C87" s="35">
        <v>2896</v>
      </c>
      <c r="D87" s="53" t="s">
        <v>320</v>
      </c>
      <c r="E87" s="35" t="s">
        <v>320</v>
      </c>
      <c r="F87" s="53" t="s">
        <v>320</v>
      </c>
      <c r="G87" s="35" t="s">
        <v>320</v>
      </c>
      <c r="H87" s="53" t="s">
        <v>320</v>
      </c>
      <c r="I87" s="35"/>
      <c r="J87" s="54">
        <v>9</v>
      </c>
      <c r="K87" s="55">
        <v>6657</v>
      </c>
      <c r="L87" s="27">
        <f t="shared" si="93"/>
        <v>1527</v>
      </c>
      <c r="M87" s="90"/>
      <c r="N87" s="90"/>
      <c r="O87" s="90"/>
      <c r="P87" s="90">
        <v>472</v>
      </c>
      <c r="Q87" s="90">
        <v>1055</v>
      </c>
      <c r="R87" s="90"/>
      <c r="S87" s="90"/>
      <c r="T87" s="90"/>
      <c r="U87" s="90"/>
      <c r="V87" s="164"/>
      <c r="W87" s="74"/>
    </row>
    <row r="88" spans="1:23" ht="10.5" customHeight="1">
      <c r="A88" s="283"/>
      <c r="B88" s="56"/>
      <c r="C88" s="49"/>
      <c r="D88" s="56"/>
      <c r="E88" s="49"/>
      <c r="F88" s="56"/>
      <c r="G88" s="49"/>
      <c r="H88" s="56"/>
      <c r="I88" s="49"/>
      <c r="J88" s="57"/>
      <c r="K88" s="58"/>
      <c r="L88" s="28">
        <f t="shared" si="93"/>
        <v>5002</v>
      </c>
      <c r="M88" s="28">
        <v>480</v>
      </c>
      <c r="N88" s="28">
        <v>893</v>
      </c>
      <c r="O88" s="28">
        <v>80</v>
      </c>
      <c r="P88" s="28">
        <v>364</v>
      </c>
      <c r="Q88" s="28">
        <v>1375</v>
      </c>
      <c r="R88" s="28"/>
      <c r="S88" s="28"/>
      <c r="T88" s="28">
        <v>1810</v>
      </c>
      <c r="U88" s="28"/>
      <c r="V88" s="153"/>
      <c r="W88" s="74"/>
    </row>
    <row r="89" spans="1:23" ht="10.5" customHeight="1">
      <c r="A89" s="283"/>
      <c r="B89" s="56"/>
      <c r="C89" s="49"/>
      <c r="D89" s="56"/>
      <c r="E89" s="49"/>
      <c r="F89" s="56"/>
      <c r="G89" s="49"/>
      <c r="H89" s="56"/>
      <c r="I89" s="49"/>
      <c r="J89" s="57"/>
      <c r="K89" s="58"/>
      <c r="L89" s="28">
        <f t="shared" si="93"/>
        <v>217655</v>
      </c>
      <c r="M89" s="28">
        <v>2916</v>
      </c>
      <c r="N89" s="28">
        <v>73926</v>
      </c>
      <c r="O89" s="28">
        <v>1707</v>
      </c>
      <c r="P89" s="28">
        <v>651</v>
      </c>
      <c r="Q89" s="28">
        <v>80267</v>
      </c>
      <c r="R89" s="28"/>
      <c r="S89" s="28"/>
      <c r="T89" s="28">
        <v>58188</v>
      </c>
      <c r="U89" s="28"/>
      <c r="V89" s="153"/>
      <c r="W89" s="74"/>
    </row>
    <row r="90" spans="1:23" ht="10.5" customHeight="1">
      <c r="A90" s="284"/>
      <c r="B90" s="59"/>
      <c r="C90" s="29"/>
      <c r="D90" s="59"/>
      <c r="E90" s="29"/>
      <c r="F90" s="59"/>
      <c r="G90" s="29"/>
      <c r="H90" s="59"/>
      <c r="I90" s="29"/>
      <c r="J90" s="60"/>
      <c r="K90" s="61"/>
      <c r="L90" s="221">
        <f t="shared" si="93"/>
        <v>224184</v>
      </c>
      <c r="M90" s="221">
        <f>SUM(M87:M89)</f>
        <v>3396</v>
      </c>
      <c r="N90" s="221">
        <f>SUM(N87:N89)</f>
        <v>74819</v>
      </c>
      <c r="O90" s="221">
        <f>SUM(O87:O89)</f>
        <v>1787</v>
      </c>
      <c r="P90" s="221">
        <f t="shared" ref="P90" si="112">SUM(P87:P89)</f>
        <v>1487</v>
      </c>
      <c r="Q90" s="221">
        <f t="shared" ref="Q90" si="113">SUM(Q87:Q89)</f>
        <v>82697</v>
      </c>
      <c r="R90" s="221">
        <f t="shared" ref="R90" si="114">SUM(R87:R89)</f>
        <v>0</v>
      </c>
      <c r="S90" s="221">
        <f t="shared" ref="S90" si="115">SUM(S87:S89)</f>
        <v>0</v>
      </c>
      <c r="T90" s="221">
        <f>SUM(T87:T89)</f>
        <v>59998</v>
      </c>
      <c r="U90" s="221">
        <f t="shared" ref="U90" si="116">SUM(U87:U89)</f>
        <v>0</v>
      </c>
      <c r="V90" s="221">
        <f t="shared" ref="V90" si="117">SUM(V87:V89)</f>
        <v>0</v>
      </c>
      <c r="W90" s="74"/>
    </row>
    <row r="91" spans="1:23" ht="10.5" customHeight="1">
      <c r="A91" s="282" t="s">
        <v>279</v>
      </c>
      <c r="B91" s="53" t="s">
        <v>320</v>
      </c>
      <c r="C91" s="35" t="s">
        <v>320</v>
      </c>
      <c r="D91" s="53" t="s">
        <v>320</v>
      </c>
      <c r="E91" s="35" t="s">
        <v>320</v>
      </c>
      <c r="F91" s="53" t="s">
        <v>320</v>
      </c>
      <c r="G91" s="35" t="s">
        <v>320</v>
      </c>
      <c r="H91" s="53" t="s">
        <v>320</v>
      </c>
      <c r="I91" s="35"/>
      <c r="J91" s="54">
        <v>8</v>
      </c>
      <c r="K91" s="55">
        <v>4744</v>
      </c>
      <c r="L91" s="27">
        <f t="shared" si="93"/>
        <v>856</v>
      </c>
      <c r="M91" s="90"/>
      <c r="N91" s="90"/>
      <c r="O91" s="90">
        <v>28</v>
      </c>
      <c r="P91" s="90">
        <v>801</v>
      </c>
      <c r="Q91" s="90">
        <v>27</v>
      </c>
      <c r="R91" s="90"/>
      <c r="S91" s="90"/>
      <c r="T91" s="90"/>
      <c r="U91" s="90"/>
      <c r="V91" s="164"/>
      <c r="W91" s="74"/>
    </row>
    <row r="92" spans="1:23" ht="10.5" customHeight="1">
      <c r="A92" s="283"/>
      <c r="B92" s="56"/>
      <c r="C92" s="49"/>
      <c r="D92" s="56"/>
      <c r="E92" s="49"/>
      <c r="F92" s="56"/>
      <c r="G92" s="49"/>
      <c r="H92" s="56"/>
      <c r="I92" s="49"/>
      <c r="J92" s="57"/>
      <c r="K92" s="58"/>
      <c r="L92" s="28">
        <f t="shared" si="93"/>
        <v>8251</v>
      </c>
      <c r="M92" s="28"/>
      <c r="N92" s="28">
        <v>3750</v>
      </c>
      <c r="O92" s="28">
        <v>23</v>
      </c>
      <c r="P92" s="28">
        <v>2029</v>
      </c>
      <c r="Q92" s="28">
        <v>2201</v>
      </c>
      <c r="R92" s="28"/>
      <c r="S92" s="28"/>
      <c r="T92" s="28">
        <v>248</v>
      </c>
      <c r="U92" s="28"/>
      <c r="V92" s="153"/>
      <c r="W92" s="74"/>
    </row>
    <row r="93" spans="1:23" ht="10.5" customHeight="1">
      <c r="A93" s="283"/>
      <c r="B93" s="56"/>
      <c r="C93" s="49"/>
      <c r="D93" s="56"/>
      <c r="E93" s="49"/>
      <c r="F93" s="56"/>
      <c r="G93" s="49"/>
      <c r="H93" s="56"/>
      <c r="I93" s="49"/>
      <c r="J93" s="57"/>
      <c r="K93" s="58"/>
      <c r="L93" s="28">
        <f t="shared" si="93"/>
        <v>219864</v>
      </c>
      <c r="M93" s="28"/>
      <c r="N93" s="28">
        <v>57165</v>
      </c>
      <c r="O93" s="28">
        <v>1493</v>
      </c>
      <c r="P93" s="28">
        <v>39192</v>
      </c>
      <c r="Q93" s="28">
        <v>117707</v>
      </c>
      <c r="R93" s="28"/>
      <c r="S93" s="28"/>
      <c r="T93" s="28">
        <v>2535</v>
      </c>
      <c r="U93" s="28">
        <v>533</v>
      </c>
      <c r="V93" s="153">
        <v>1239</v>
      </c>
      <c r="W93" s="74"/>
    </row>
    <row r="94" spans="1:23" ht="10.5" customHeight="1">
      <c r="A94" s="284"/>
      <c r="B94" s="59"/>
      <c r="C94" s="29"/>
      <c r="D94" s="59"/>
      <c r="E94" s="29"/>
      <c r="F94" s="59"/>
      <c r="G94" s="29"/>
      <c r="H94" s="59"/>
      <c r="I94" s="29"/>
      <c r="J94" s="60"/>
      <c r="K94" s="61"/>
      <c r="L94" s="221">
        <f t="shared" si="93"/>
        <v>228971</v>
      </c>
      <c r="M94" s="221">
        <f>SUM(M91:M93)</f>
        <v>0</v>
      </c>
      <c r="N94" s="221">
        <f>SUM(N91:N93)</f>
        <v>60915</v>
      </c>
      <c r="O94" s="221">
        <f>SUM(O91:O93)</f>
        <v>1544</v>
      </c>
      <c r="P94" s="221">
        <f t="shared" ref="P94" si="118">SUM(P91:P93)</f>
        <v>42022</v>
      </c>
      <c r="Q94" s="221">
        <f t="shared" ref="Q94" si="119">SUM(Q91:Q93)</f>
        <v>119935</v>
      </c>
      <c r="R94" s="221">
        <f t="shared" ref="R94" si="120">SUM(R91:R93)</f>
        <v>0</v>
      </c>
      <c r="S94" s="221">
        <f t="shared" ref="S94" si="121">SUM(S91:S93)</f>
        <v>0</v>
      </c>
      <c r="T94" s="221">
        <f>SUM(T91:T93)</f>
        <v>2783</v>
      </c>
      <c r="U94" s="221">
        <f t="shared" ref="U94" si="122">SUM(U91:U93)</f>
        <v>533</v>
      </c>
      <c r="V94" s="221">
        <f t="shared" ref="V94" si="123">SUM(V91:V93)</f>
        <v>1239</v>
      </c>
      <c r="W94" s="74"/>
    </row>
    <row r="95" spans="1:23" ht="10.5" customHeight="1">
      <c r="A95" s="282" t="s">
        <v>288</v>
      </c>
      <c r="B95" s="53">
        <v>1</v>
      </c>
      <c r="C95" s="35">
        <v>2300</v>
      </c>
      <c r="D95" s="53">
        <v>2</v>
      </c>
      <c r="E95" s="35">
        <v>500</v>
      </c>
      <c r="F95" s="53" t="s">
        <v>320</v>
      </c>
      <c r="G95" s="35" t="s">
        <v>320</v>
      </c>
      <c r="H95" s="53" t="s">
        <v>320</v>
      </c>
      <c r="I95" s="35"/>
      <c r="J95" s="54">
        <v>2</v>
      </c>
      <c r="K95" s="55">
        <v>864</v>
      </c>
      <c r="L95" s="27">
        <f t="shared" si="93"/>
        <v>2294</v>
      </c>
      <c r="M95" s="90"/>
      <c r="N95" s="90">
        <v>416</v>
      </c>
      <c r="O95" s="90"/>
      <c r="P95" s="90"/>
      <c r="Q95" s="90">
        <v>1350</v>
      </c>
      <c r="R95" s="90"/>
      <c r="S95" s="90"/>
      <c r="T95" s="90">
        <v>528</v>
      </c>
      <c r="U95" s="90"/>
      <c r="V95" s="164"/>
      <c r="W95" s="74"/>
    </row>
    <row r="96" spans="1:23" ht="10.5" customHeight="1">
      <c r="A96" s="283"/>
      <c r="B96" s="56"/>
      <c r="C96" s="49"/>
      <c r="D96" s="56"/>
      <c r="E96" s="49"/>
      <c r="F96" s="56"/>
      <c r="G96" s="49"/>
      <c r="H96" s="56"/>
      <c r="I96" s="49"/>
      <c r="J96" s="57"/>
      <c r="K96" s="58"/>
      <c r="L96" s="28">
        <f t="shared" si="93"/>
        <v>10958</v>
      </c>
      <c r="M96" s="28"/>
      <c r="N96" s="28">
        <v>1978</v>
      </c>
      <c r="O96" s="28"/>
      <c r="P96" s="28">
        <v>8980</v>
      </c>
      <c r="Q96" s="28"/>
      <c r="R96" s="28"/>
      <c r="S96" s="28"/>
      <c r="T96" s="28"/>
      <c r="U96" s="28"/>
      <c r="V96" s="153"/>
      <c r="W96" s="74"/>
    </row>
    <row r="97" spans="1:23" ht="10.5" customHeight="1">
      <c r="A97" s="283"/>
      <c r="B97" s="56"/>
      <c r="C97" s="49"/>
      <c r="D97" s="56"/>
      <c r="E97" s="49"/>
      <c r="F97" s="56"/>
      <c r="G97" s="49"/>
      <c r="H97" s="56"/>
      <c r="I97" s="49"/>
      <c r="J97" s="57"/>
      <c r="K97" s="58"/>
      <c r="L97" s="28">
        <f t="shared" si="93"/>
        <v>42757</v>
      </c>
      <c r="M97" s="28"/>
      <c r="N97" s="28">
        <v>2046</v>
      </c>
      <c r="O97" s="28">
        <v>534</v>
      </c>
      <c r="P97" s="28">
        <v>345</v>
      </c>
      <c r="Q97" s="28">
        <v>35611</v>
      </c>
      <c r="R97" s="28"/>
      <c r="S97" s="28"/>
      <c r="T97" s="28">
        <v>4221</v>
      </c>
      <c r="U97" s="28"/>
      <c r="V97" s="153"/>
      <c r="W97" s="74"/>
    </row>
    <row r="98" spans="1:23" ht="10.5" customHeight="1">
      <c r="A98" s="284"/>
      <c r="B98" s="59"/>
      <c r="C98" s="29"/>
      <c r="D98" s="59"/>
      <c r="E98" s="29"/>
      <c r="F98" s="59"/>
      <c r="G98" s="29"/>
      <c r="H98" s="59"/>
      <c r="I98" s="29"/>
      <c r="J98" s="60"/>
      <c r="K98" s="61"/>
      <c r="L98" s="221">
        <f t="shared" si="93"/>
        <v>56009</v>
      </c>
      <c r="M98" s="221">
        <f>SUM(M95:M97)</f>
        <v>0</v>
      </c>
      <c r="N98" s="221">
        <f>SUM(N95:N97)</f>
        <v>4440</v>
      </c>
      <c r="O98" s="221">
        <f>SUM(O95:O97)</f>
        <v>534</v>
      </c>
      <c r="P98" s="221">
        <f t="shared" ref="P98" si="124">SUM(P95:P97)</f>
        <v>9325</v>
      </c>
      <c r="Q98" s="221">
        <f t="shared" ref="Q98" si="125">SUM(Q95:Q97)</f>
        <v>36961</v>
      </c>
      <c r="R98" s="221">
        <f t="shared" ref="R98" si="126">SUM(R95:R97)</f>
        <v>0</v>
      </c>
      <c r="S98" s="221">
        <f t="shared" ref="S98" si="127">SUM(S95:S97)</f>
        <v>0</v>
      </c>
      <c r="T98" s="221">
        <f>SUM(T95:T97)</f>
        <v>4749</v>
      </c>
      <c r="U98" s="221">
        <f t="shared" ref="U98" si="128">SUM(U95:U97)</f>
        <v>0</v>
      </c>
      <c r="V98" s="221">
        <f t="shared" ref="V98" si="129">SUM(V95:V97)</f>
        <v>0</v>
      </c>
      <c r="W98" s="74"/>
    </row>
    <row r="99" spans="1:23" ht="10.5" customHeight="1">
      <c r="A99" s="282" t="s">
        <v>278</v>
      </c>
      <c r="B99" s="53">
        <v>5</v>
      </c>
      <c r="C99" s="35">
        <v>4593</v>
      </c>
      <c r="D99" s="53" t="s">
        <v>320</v>
      </c>
      <c r="E99" s="35" t="s">
        <v>320</v>
      </c>
      <c r="F99" s="53">
        <v>6</v>
      </c>
      <c r="G99" s="35">
        <v>6652</v>
      </c>
      <c r="H99" s="53" t="s">
        <v>320</v>
      </c>
      <c r="I99" s="35"/>
      <c r="J99" s="54">
        <v>27</v>
      </c>
      <c r="K99" s="55">
        <v>4883</v>
      </c>
      <c r="L99" s="27">
        <f t="shared" si="93"/>
        <v>10842</v>
      </c>
      <c r="M99" s="90"/>
      <c r="N99" s="90">
        <v>165</v>
      </c>
      <c r="O99" s="90">
        <v>270</v>
      </c>
      <c r="P99" s="90">
        <v>3481</v>
      </c>
      <c r="Q99" s="90">
        <v>4252</v>
      </c>
      <c r="R99" s="90"/>
      <c r="S99" s="90"/>
      <c r="T99" s="90">
        <v>2659</v>
      </c>
      <c r="U99" s="90">
        <v>15</v>
      </c>
      <c r="V99" s="164"/>
      <c r="W99" s="74"/>
    </row>
    <row r="100" spans="1:23" ht="10.5" customHeight="1">
      <c r="A100" s="283"/>
      <c r="B100" s="56"/>
      <c r="C100" s="49"/>
      <c r="D100" s="56"/>
      <c r="E100" s="49"/>
      <c r="F100" s="56"/>
      <c r="G100" s="49"/>
      <c r="H100" s="56"/>
      <c r="I100" s="49"/>
      <c r="J100" s="57"/>
      <c r="K100" s="58"/>
      <c r="L100" s="28">
        <f t="shared" si="93"/>
        <v>4459</v>
      </c>
      <c r="M100" s="28">
        <v>599</v>
      </c>
      <c r="N100" s="28">
        <v>3105</v>
      </c>
      <c r="O100" s="28">
        <v>290</v>
      </c>
      <c r="P100" s="28">
        <v>465</v>
      </c>
      <c r="Q100" s="28"/>
      <c r="R100" s="28"/>
      <c r="S100" s="28"/>
      <c r="T100" s="28"/>
      <c r="U100" s="28"/>
      <c r="V100" s="153"/>
      <c r="W100" s="74"/>
    </row>
    <row r="101" spans="1:23" ht="10.5" customHeight="1">
      <c r="A101" s="283"/>
      <c r="B101" s="56"/>
      <c r="C101" s="49"/>
      <c r="D101" s="56"/>
      <c r="E101" s="49"/>
      <c r="F101" s="56"/>
      <c r="G101" s="49"/>
      <c r="H101" s="56"/>
      <c r="I101" s="49"/>
      <c r="J101" s="57"/>
      <c r="K101" s="58"/>
      <c r="L101" s="28">
        <f t="shared" si="93"/>
        <v>174296</v>
      </c>
      <c r="M101" s="28"/>
      <c r="N101" s="28">
        <v>35388</v>
      </c>
      <c r="O101" s="28">
        <v>2369</v>
      </c>
      <c r="P101" s="28">
        <v>334</v>
      </c>
      <c r="Q101" s="28">
        <v>101769</v>
      </c>
      <c r="R101" s="28">
        <v>271</v>
      </c>
      <c r="S101" s="28"/>
      <c r="T101" s="28">
        <v>33231</v>
      </c>
      <c r="U101" s="28">
        <v>934</v>
      </c>
      <c r="V101" s="153"/>
      <c r="W101" s="74"/>
    </row>
    <row r="102" spans="1:23" ht="10.5" customHeight="1">
      <c r="A102" s="284"/>
      <c r="B102" s="59"/>
      <c r="C102" s="29"/>
      <c r="D102" s="59"/>
      <c r="E102" s="29"/>
      <c r="F102" s="59"/>
      <c r="G102" s="29"/>
      <c r="H102" s="59"/>
      <c r="I102" s="29"/>
      <c r="J102" s="60"/>
      <c r="K102" s="61"/>
      <c r="L102" s="221">
        <f t="shared" si="93"/>
        <v>189597</v>
      </c>
      <c r="M102" s="221">
        <f>SUM(M99:M101)</f>
        <v>599</v>
      </c>
      <c r="N102" s="221">
        <f>SUM(N99:N101)</f>
        <v>38658</v>
      </c>
      <c r="O102" s="221">
        <f>SUM(O99:O101)</f>
        <v>2929</v>
      </c>
      <c r="P102" s="221">
        <f t="shared" ref="P102" si="130">SUM(P99:P101)</f>
        <v>4280</v>
      </c>
      <c r="Q102" s="221">
        <f t="shared" ref="Q102" si="131">SUM(Q99:Q101)</f>
        <v>106021</v>
      </c>
      <c r="R102" s="221">
        <f t="shared" ref="R102" si="132">SUM(R99:R101)</f>
        <v>271</v>
      </c>
      <c r="S102" s="221">
        <f t="shared" ref="S102" si="133">SUM(S99:S101)</f>
        <v>0</v>
      </c>
      <c r="T102" s="221">
        <f>SUM(T99:T101)</f>
        <v>35890</v>
      </c>
      <c r="U102" s="221">
        <f t="shared" ref="U102" si="134">SUM(U99:U101)</f>
        <v>949</v>
      </c>
      <c r="V102" s="221">
        <f t="shared" ref="V102" si="135">SUM(V99:V101)</f>
        <v>0</v>
      </c>
      <c r="W102" s="74"/>
    </row>
    <row r="103" spans="1:23" ht="10.5" customHeight="1">
      <c r="A103" s="282" t="s">
        <v>284</v>
      </c>
      <c r="B103" s="53">
        <v>1</v>
      </c>
      <c r="C103" s="35">
        <v>1198</v>
      </c>
      <c r="D103" s="53" t="s">
        <v>320</v>
      </c>
      <c r="E103" s="35" t="s">
        <v>320</v>
      </c>
      <c r="F103" s="53">
        <v>2</v>
      </c>
      <c r="G103" s="35">
        <v>2738</v>
      </c>
      <c r="H103" s="53" t="s">
        <v>320</v>
      </c>
      <c r="I103" s="35"/>
      <c r="J103" s="54">
        <v>5</v>
      </c>
      <c r="K103" s="55">
        <v>2963</v>
      </c>
      <c r="L103" s="27">
        <f t="shared" si="93"/>
        <v>5192</v>
      </c>
      <c r="M103" s="90"/>
      <c r="N103" s="90">
        <v>938</v>
      </c>
      <c r="O103" s="90">
        <v>48</v>
      </c>
      <c r="P103" s="90"/>
      <c r="Q103" s="90">
        <v>4206</v>
      </c>
      <c r="R103" s="90"/>
      <c r="S103" s="90"/>
      <c r="T103" s="90"/>
      <c r="U103" s="90"/>
      <c r="V103" s="164"/>
      <c r="W103" s="74"/>
    </row>
    <row r="104" spans="1:23" ht="10.5" customHeight="1">
      <c r="A104" s="283"/>
      <c r="B104" s="56"/>
      <c r="C104" s="49"/>
      <c r="D104" s="56"/>
      <c r="E104" s="49"/>
      <c r="F104" s="56"/>
      <c r="G104" s="49"/>
      <c r="H104" s="56"/>
      <c r="I104" s="49"/>
      <c r="J104" s="57"/>
      <c r="K104" s="58"/>
      <c r="L104" s="28">
        <f t="shared" si="93"/>
        <v>3546</v>
      </c>
      <c r="M104" s="28">
        <v>129</v>
      </c>
      <c r="N104" s="28">
        <v>1237</v>
      </c>
      <c r="O104" s="28">
        <v>113</v>
      </c>
      <c r="P104" s="28"/>
      <c r="Q104" s="28">
        <v>2067</v>
      </c>
      <c r="R104" s="28"/>
      <c r="S104" s="28"/>
      <c r="T104" s="28"/>
      <c r="U104" s="28"/>
      <c r="V104" s="153"/>
      <c r="W104" s="74"/>
    </row>
    <row r="105" spans="1:23" ht="10.5" customHeight="1">
      <c r="A105" s="283"/>
      <c r="B105" s="56"/>
      <c r="C105" s="49"/>
      <c r="D105" s="56"/>
      <c r="E105" s="49"/>
      <c r="F105" s="56"/>
      <c r="G105" s="49"/>
      <c r="H105" s="56"/>
      <c r="I105" s="49"/>
      <c r="J105" s="57"/>
      <c r="K105" s="58"/>
      <c r="L105" s="28">
        <f t="shared" si="93"/>
        <v>133062</v>
      </c>
      <c r="M105" s="28">
        <v>1037</v>
      </c>
      <c r="N105" s="28">
        <v>11936</v>
      </c>
      <c r="O105" s="28">
        <v>3148</v>
      </c>
      <c r="P105" s="28">
        <v>415</v>
      </c>
      <c r="Q105" s="28">
        <v>77888</v>
      </c>
      <c r="R105" s="28"/>
      <c r="S105" s="28"/>
      <c r="T105" s="28">
        <v>38461</v>
      </c>
      <c r="U105" s="28">
        <v>174</v>
      </c>
      <c r="V105" s="153">
        <v>3</v>
      </c>
      <c r="W105" s="74"/>
    </row>
    <row r="106" spans="1:23" ht="10.5" customHeight="1">
      <c r="A106" s="284"/>
      <c r="B106" s="59"/>
      <c r="C106" s="29"/>
      <c r="D106" s="59"/>
      <c r="E106" s="29"/>
      <c r="F106" s="59"/>
      <c r="G106" s="29"/>
      <c r="H106" s="59"/>
      <c r="I106" s="29"/>
      <c r="J106" s="60"/>
      <c r="K106" s="61"/>
      <c r="L106" s="221">
        <f t="shared" si="93"/>
        <v>141800</v>
      </c>
      <c r="M106" s="221">
        <f>SUM(M103:M105)</f>
        <v>1166</v>
      </c>
      <c r="N106" s="221">
        <f>SUM(N103:N105)</f>
        <v>14111</v>
      </c>
      <c r="O106" s="221">
        <f>SUM(O103:O105)</f>
        <v>3309</v>
      </c>
      <c r="P106" s="221">
        <f t="shared" ref="P106" si="136">SUM(P103:P105)</f>
        <v>415</v>
      </c>
      <c r="Q106" s="221">
        <f t="shared" ref="Q106" si="137">SUM(Q103:Q105)</f>
        <v>84161</v>
      </c>
      <c r="R106" s="221">
        <f t="shared" ref="R106" si="138">SUM(R103:R105)</f>
        <v>0</v>
      </c>
      <c r="S106" s="221">
        <f t="shared" ref="S106" si="139">SUM(S103:S105)</f>
        <v>0</v>
      </c>
      <c r="T106" s="221">
        <f>SUM(T103:T105)</f>
        <v>38461</v>
      </c>
      <c r="U106" s="221">
        <f t="shared" ref="U106" si="140">SUM(U103:U105)</f>
        <v>174</v>
      </c>
      <c r="V106" s="221">
        <f t="shared" ref="V106" si="141">SUM(V103:V105)</f>
        <v>3</v>
      </c>
      <c r="W106" s="74"/>
    </row>
    <row r="107" spans="1:23" ht="10.5" customHeight="1">
      <c r="A107" s="282" t="s">
        <v>272</v>
      </c>
      <c r="B107" s="53">
        <v>17</v>
      </c>
      <c r="C107" s="35">
        <v>4943</v>
      </c>
      <c r="D107" s="53" t="s">
        <v>320</v>
      </c>
      <c r="E107" s="35" t="s">
        <v>320</v>
      </c>
      <c r="F107" s="53">
        <v>2</v>
      </c>
      <c r="G107" s="35">
        <v>3502</v>
      </c>
      <c r="H107" s="53">
        <v>24</v>
      </c>
      <c r="I107" s="35" t="s">
        <v>258</v>
      </c>
      <c r="J107" s="54">
        <v>72</v>
      </c>
      <c r="K107" s="55">
        <v>52841</v>
      </c>
      <c r="L107" s="27">
        <f t="shared" ref="L107:L138" si="142">SUM(M107:V107)</f>
        <v>50887</v>
      </c>
      <c r="M107" s="90"/>
      <c r="N107" s="90">
        <v>13759</v>
      </c>
      <c r="O107" s="90">
        <v>227</v>
      </c>
      <c r="P107" s="90"/>
      <c r="Q107" s="90">
        <v>20342</v>
      </c>
      <c r="R107" s="90"/>
      <c r="S107" s="90"/>
      <c r="T107" s="90">
        <v>16559</v>
      </c>
      <c r="U107" s="90"/>
      <c r="V107" s="164"/>
      <c r="W107" s="74"/>
    </row>
    <row r="108" spans="1:23" ht="10.5" customHeight="1">
      <c r="A108" s="283"/>
      <c r="B108" s="56"/>
      <c r="C108" s="49"/>
      <c r="D108" s="56"/>
      <c r="E108" s="49"/>
      <c r="F108" s="56"/>
      <c r="G108" s="49"/>
      <c r="H108" s="56"/>
      <c r="I108" s="49">
        <v>87</v>
      </c>
      <c r="J108" s="57"/>
      <c r="K108" s="58"/>
      <c r="L108" s="28">
        <f t="shared" si="142"/>
        <v>67126</v>
      </c>
      <c r="M108" s="28"/>
      <c r="N108" s="28">
        <v>41545</v>
      </c>
      <c r="O108" s="28">
        <v>147</v>
      </c>
      <c r="P108" s="28"/>
      <c r="Q108" s="28">
        <v>12881</v>
      </c>
      <c r="R108" s="28"/>
      <c r="S108" s="28"/>
      <c r="T108" s="28">
        <v>12388</v>
      </c>
      <c r="U108" s="28">
        <v>165</v>
      </c>
      <c r="V108" s="153"/>
      <c r="W108" s="74"/>
    </row>
    <row r="109" spans="1:23" ht="10.5" customHeight="1">
      <c r="A109" s="283"/>
      <c r="B109" s="56"/>
      <c r="C109" s="49"/>
      <c r="D109" s="56"/>
      <c r="E109" s="49"/>
      <c r="F109" s="56"/>
      <c r="G109" s="49"/>
      <c r="H109" s="56"/>
      <c r="I109" s="49"/>
      <c r="J109" s="57"/>
      <c r="K109" s="58"/>
      <c r="L109" s="28">
        <f t="shared" si="142"/>
        <v>1248707</v>
      </c>
      <c r="M109" s="28">
        <v>19850</v>
      </c>
      <c r="N109" s="28">
        <v>521561</v>
      </c>
      <c r="O109" s="28">
        <v>12354</v>
      </c>
      <c r="P109" s="28"/>
      <c r="Q109" s="28">
        <v>604606</v>
      </c>
      <c r="R109" s="28"/>
      <c r="S109" s="28"/>
      <c r="T109" s="28">
        <v>85617</v>
      </c>
      <c r="U109" s="28">
        <v>2904</v>
      </c>
      <c r="V109" s="153">
        <v>1815</v>
      </c>
      <c r="W109" s="74"/>
    </row>
    <row r="110" spans="1:23" ht="10.5" customHeight="1">
      <c r="A110" s="284"/>
      <c r="B110" s="59"/>
      <c r="C110" s="29"/>
      <c r="D110" s="59"/>
      <c r="E110" s="29"/>
      <c r="F110" s="59"/>
      <c r="G110" s="29"/>
      <c r="H110" s="59"/>
      <c r="I110" s="29"/>
      <c r="J110" s="60"/>
      <c r="K110" s="61"/>
      <c r="L110" s="221">
        <f t="shared" si="142"/>
        <v>1366720</v>
      </c>
      <c r="M110" s="221">
        <f>SUM(M107:M109)</f>
        <v>19850</v>
      </c>
      <c r="N110" s="221">
        <f>SUM(N107:N109)</f>
        <v>576865</v>
      </c>
      <c r="O110" s="221">
        <f>SUM(O107:O109)</f>
        <v>12728</v>
      </c>
      <c r="P110" s="221">
        <f t="shared" ref="P110" si="143">SUM(P107:P109)</f>
        <v>0</v>
      </c>
      <c r="Q110" s="221">
        <f t="shared" ref="Q110" si="144">SUM(Q107:Q109)</f>
        <v>637829</v>
      </c>
      <c r="R110" s="221">
        <f t="shared" ref="R110" si="145">SUM(R107:R109)</f>
        <v>0</v>
      </c>
      <c r="S110" s="221">
        <f t="shared" ref="S110" si="146">SUM(S107:S109)</f>
        <v>0</v>
      </c>
      <c r="T110" s="221">
        <f>SUM(T107:T109)</f>
        <v>114564</v>
      </c>
      <c r="U110" s="221">
        <f t="shared" ref="U110" si="147">SUM(U107:U109)</f>
        <v>3069</v>
      </c>
      <c r="V110" s="221">
        <f t="shared" ref="V110" si="148">SUM(V107:V109)</f>
        <v>1815</v>
      </c>
      <c r="W110" s="74"/>
    </row>
    <row r="111" spans="1:23" ht="10.5" customHeight="1">
      <c r="A111" s="282" t="s">
        <v>270</v>
      </c>
      <c r="B111" s="53">
        <v>1</v>
      </c>
      <c r="C111" s="35">
        <v>177</v>
      </c>
      <c r="D111" s="53" t="s">
        <v>320</v>
      </c>
      <c r="E111" s="35" t="s">
        <v>320</v>
      </c>
      <c r="F111" s="53">
        <v>11</v>
      </c>
      <c r="G111" s="35">
        <v>50000</v>
      </c>
      <c r="H111" s="53"/>
      <c r="I111" s="35"/>
      <c r="J111" s="54">
        <v>35</v>
      </c>
      <c r="K111" s="55">
        <v>33350</v>
      </c>
      <c r="L111" s="27">
        <f t="shared" si="142"/>
        <v>2748</v>
      </c>
      <c r="M111" s="90"/>
      <c r="N111" s="90">
        <v>2748</v>
      </c>
      <c r="O111" s="90"/>
      <c r="P111" s="90"/>
      <c r="Q111" s="90">
        <v>0</v>
      </c>
      <c r="R111" s="90"/>
      <c r="S111" s="90"/>
      <c r="T111" s="90"/>
      <c r="U111" s="90"/>
      <c r="V111" s="164"/>
      <c r="W111" s="74"/>
    </row>
    <row r="112" spans="1:23" ht="10.5" customHeight="1">
      <c r="A112" s="283"/>
      <c r="B112" s="56"/>
      <c r="C112" s="49"/>
      <c r="D112" s="56"/>
      <c r="E112" s="49"/>
      <c r="F112" s="56"/>
      <c r="G112" s="49"/>
      <c r="H112" s="56"/>
      <c r="I112" s="49"/>
      <c r="J112" s="57"/>
      <c r="K112" s="58"/>
      <c r="L112" s="28">
        <f t="shared" si="142"/>
        <v>41806</v>
      </c>
      <c r="M112" s="28">
        <v>2380</v>
      </c>
      <c r="N112" s="28">
        <v>35468</v>
      </c>
      <c r="O112" s="28">
        <v>1016</v>
      </c>
      <c r="P112" s="28"/>
      <c r="Q112" s="28">
        <v>1115</v>
      </c>
      <c r="R112" s="28"/>
      <c r="S112" s="28"/>
      <c r="T112" s="28"/>
      <c r="U112" s="28">
        <v>1827</v>
      </c>
      <c r="V112" s="153"/>
      <c r="W112" s="74"/>
    </row>
    <row r="113" spans="1:23" ht="10.5" customHeight="1">
      <c r="A113" s="283"/>
      <c r="B113" s="56"/>
      <c r="C113" s="49"/>
      <c r="D113" s="56"/>
      <c r="E113" s="49"/>
      <c r="F113" s="56"/>
      <c r="G113" s="49"/>
      <c r="H113" s="56"/>
      <c r="I113" s="49"/>
      <c r="J113" s="57"/>
      <c r="K113" s="58"/>
      <c r="L113" s="28">
        <f t="shared" si="142"/>
        <v>947942</v>
      </c>
      <c r="M113" s="28">
        <v>12612</v>
      </c>
      <c r="N113" s="28">
        <v>698403</v>
      </c>
      <c r="O113" s="28">
        <v>3862</v>
      </c>
      <c r="P113" s="28"/>
      <c r="Q113" s="28">
        <v>191278</v>
      </c>
      <c r="R113" s="28"/>
      <c r="S113" s="28"/>
      <c r="T113" s="28">
        <v>39779</v>
      </c>
      <c r="U113" s="28">
        <v>1999</v>
      </c>
      <c r="V113" s="153">
        <v>9</v>
      </c>
      <c r="W113" s="74"/>
    </row>
    <row r="114" spans="1:23" ht="10.5" customHeight="1">
      <c r="A114" s="284"/>
      <c r="B114" s="59"/>
      <c r="C114" s="29"/>
      <c r="D114" s="59"/>
      <c r="E114" s="29"/>
      <c r="F114" s="59"/>
      <c r="G114" s="29"/>
      <c r="H114" s="59"/>
      <c r="I114" s="29"/>
      <c r="J114" s="60"/>
      <c r="K114" s="61"/>
      <c r="L114" s="221">
        <f t="shared" si="142"/>
        <v>992496</v>
      </c>
      <c r="M114" s="221">
        <f>SUM(M111:M113)</f>
        <v>14992</v>
      </c>
      <c r="N114" s="221">
        <f>SUM(N111:N113)</f>
        <v>736619</v>
      </c>
      <c r="O114" s="221">
        <f>SUM(O111:O113)</f>
        <v>4878</v>
      </c>
      <c r="P114" s="221">
        <f t="shared" ref="P114" si="149">SUM(P111:P113)</f>
        <v>0</v>
      </c>
      <c r="Q114" s="221">
        <f t="shared" ref="Q114" si="150">SUM(Q111:Q113)</f>
        <v>192393</v>
      </c>
      <c r="R114" s="221">
        <f t="shared" ref="R114" si="151">SUM(R111:R113)</f>
        <v>0</v>
      </c>
      <c r="S114" s="221">
        <f t="shared" ref="S114" si="152">SUM(S111:S113)</f>
        <v>0</v>
      </c>
      <c r="T114" s="221">
        <f>SUM(T111:T113)</f>
        <v>39779</v>
      </c>
      <c r="U114" s="221">
        <f t="shared" ref="U114" si="153">SUM(U111:U113)</f>
        <v>3826</v>
      </c>
      <c r="V114" s="221">
        <f t="shared" ref="V114" si="154">SUM(V111:V113)</f>
        <v>9</v>
      </c>
      <c r="W114" s="74"/>
    </row>
    <row r="115" spans="1:23" ht="10.5" customHeight="1">
      <c r="A115" s="282" t="s">
        <v>276</v>
      </c>
      <c r="B115" s="53">
        <v>1</v>
      </c>
      <c r="C115" s="35">
        <v>1964</v>
      </c>
      <c r="D115" s="53" t="s">
        <v>320</v>
      </c>
      <c r="E115" s="35" t="s">
        <v>320</v>
      </c>
      <c r="F115" s="53" t="s">
        <v>320</v>
      </c>
      <c r="G115" s="35" t="s">
        <v>320</v>
      </c>
      <c r="H115" s="53" t="s">
        <v>320</v>
      </c>
      <c r="I115" s="35"/>
      <c r="J115" s="54">
        <v>5</v>
      </c>
      <c r="K115" s="55">
        <v>8101</v>
      </c>
      <c r="L115" s="27">
        <f t="shared" si="142"/>
        <v>0</v>
      </c>
      <c r="M115" s="90"/>
      <c r="N115" s="90"/>
      <c r="O115" s="90"/>
      <c r="P115" s="90"/>
      <c r="Q115" s="90"/>
      <c r="R115" s="90"/>
      <c r="S115" s="90"/>
      <c r="T115" s="90"/>
      <c r="U115" s="90"/>
      <c r="V115" s="164"/>
      <c r="W115" s="74"/>
    </row>
    <row r="116" spans="1:23" ht="10.5" customHeight="1">
      <c r="A116" s="283"/>
      <c r="B116" s="56"/>
      <c r="C116" s="49"/>
      <c r="D116" s="56"/>
      <c r="E116" s="49"/>
      <c r="F116" s="56"/>
      <c r="G116" s="49"/>
      <c r="H116" s="56"/>
      <c r="I116" s="49"/>
      <c r="J116" s="57"/>
      <c r="K116" s="58"/>
      <c r="L116" s="28">
        <f t="shared" si="142"/>
        <v>6840</v>
      </c>
      <c r="M116" s="28"/>
      <c r="N116" s="28">
        <v>6840</v>
      </c>
      <c r="O116" s="28"/>
      <c r="P116" s="28"/>
      <c r="Q116" s="28"/>
      <c r="R116" s="28"/>
      <c r="S116" s="28"/>
      <c r="T116" s="28"/>
      <c r="U116" s="28"/>
      <c r="V116" s="153"/>
      <c r="W116" s="74"/>
    </row>
    <row r="117" spans="1:23" ht="10.5" customHeight="1">
      <c r="A117" s="283"/>
      <c r="B117" s="56"/>
      <c r="C117" s="49"/>
      <c r="D117" s="56"/>
      <c r="E117" s="49"/>
      <c r="F117" s="56"/>
      <c r="G117" s="49"/>
      <c r="H117" s="56"/>
      <c r="I117" s="49"/>
      <c r="J117" s="57"/>
      <c r="K117" s="58"/>
      <c r="L117" s="28">
        <f t="shared" si="142"/>
        <v>207143</v>
      </c>
      <c r="M117" s="28"/>
      <c r="N117" s="28">
        <v>91850</v>
      </c>
      <c r="O117" s="28">
        <v>116</v>
      </c>
      <c r="P117" s="28"/>
      <c r="Q117" s="28">
        <v>104002</v>
      </c>
      <c r="R117" s="28"/>
      <c r="S117" s="28"/>
      <c r="T117" s="28">
        <v>11175</v>
      </c>
      <c r="U117" s="28"/>
      <c r="V117" s="153"/>
      <c r="W117" s="74"/>
    </row>
    <row r="118" spans="1:23" ht="10.5" customHeight="1">
      <c r="A118" s="284"/>
      <c r="B118" s="59"/>
      <c r="C118" s="29"/>
      <c r="D118" s="59"/>
      <c r="E118" s="29"/>
      <c r="F118" s="59"/>
      <c r="G118" s="29"/>
      <c r="H118" s="59"/>
      <c r="I118" s="29"/>
      <c r="J118" s="60"/>
      <c r="K118" s="61"/>
      <c r="L118" s="221">
        <f t="shared" si="142"/>
        <v>213983</v>
      </c>
      <c r="M118" s="221">
        <f>SUM(M115:M117)</f>
        <v>0</v>
      </c>
      <c r="N118" s="221">
        <f>SUM(N115:N117)</f>
        <v>98690</v>
      </c>
      <c r="O118" s="221">
        <f>SUM(O115:O117)</f>
        <v>116</v>
      </c>
      <c r="P118" s="221">
        <f t="shared" ref="P118" si="155">SUM(P115:P117)</f>
        <v>0</v>
      </c>
      <c r="Q118" s="221">
        <f t="shared" ref="Q118" si="156">SUM(Q115:Q117)</f>
        <v>104002</v>
      </c>
      <c r="R118" s="221">
        <f t="shared" ref="R118" si="157">SUM(R115:R117)</f>
        <v>0</v>
      </c>
      <c r="S118" s="221">
        <f t="shared" ref="S118" si="158">SUM(S115:S117)</f>
        <v>0</v>
      </c>
      <c r="T118" s="221">
        <f>SUM(T115:T117)</f>
        <v>11175</v>
      </c>
      <c r="U118" s="221">
        <f t="shared" ref="U118" si="159">SUM(U115:U117)</f>
        <v>0</v>
      </c>
      <c r="V118" s="221">
        <f t="shared" ref="V118" si="160">SUM(V115:V117)</f>
        <v>0</v>
      </c>
      <c r="W118" s="74"/>
    </row>
    <row r="119" spans="1:23" ht="10.5" customHeight="1">
      <c r="A119" s="282" t="s">
        <v>282</v>
      </c>
      <c r="B119" s="53">
        <v>1</v>
      </c>
      <c r="C119" s="35">
        <v>8140</v>
      </c>
      <c r="D119" s="53" t="s">
        <v>320</v>
      </c>
      <c r="E119" s="35" t="s">
        <v>320</v>
      </c>
      <c r="F119" s="53" t="s">
        <v>320</v>
      </c>
      <c r="G119" s="35" t="s">
        <v>320</v>
      </c>
      <c r="H119" s="53" t="s">
        <v>320</v>
      </c>
      <c r="I119" s="35"/>
      <c r="J119" s="54">
        <v>6</v>
      </c>
      <c r="K119" s="55">
        <v>3872</v>
      </c>
      <c r="L119" s="27">
        <f t="shared" si="142"/>
        <v>1901</v>
      </c>
      <c r="M119" s="90"/>
      <c r="N119" s="90">
        <v>1897</v>
      </c>
      <c r="O119" s="90"/>
      <c r="P119" s="90"/>
      <c r="Q119" s="90">
        <v>4</v>
      </c>
      <c r="R119" s="90"/>
      <c r="S119" s="90"/>
      <c r="T119" s="90"/>
      <c r="U119" s="90"/>
      <c r="V119" s="164"/>
      <c r="W119" s="74"/>
    </row>
    <row r="120" spans="1:23" ht="10.5" customHeight="1">
      <c r="A120" s="283"/>
      <c r="B120" s="56"/>
      <c r="C120" s="49"/>
      <c r="D120" s="56"/>
      <c r="E120" s="49"/>
      <c r="F120" s="56"/>
      <c r="G120" s="49"/>
      <c r="H120" s="56"/>
      <c r="I120" s="49"/>
      <c r="J120" s="57"/>
      <c r="K120" s="58"/>
      <c r="L120" s="28">
        <f t="shared" si="142"/>
        <v>4071</v>
      </c>
      <c r="M120" s="28"/>
      <c r="N120" s="28">
        <v>4071</v>
      </c>
      <c r="O120" s="28"/>
      <c r="P120" s="28"/>
      <c r="Q120" s="28"/>
      <c r="R120" s="28"/>
      <c r="S120" s="28"/>
      <c r="T120" s="28"/>
      <c r="U120" s="28"/>
      <c r="V120" s="153"/>
      <c r="W120" s="74"/>
    </row>
    <row r="121" spans="1:23" ht="10.5" customHeight="1">
      <c r="A121" s="283"/>
      <c r="B121" s="56"/>
      <c r="C121" s="49"/>
      <c r="D121" s="56"/>
      <c r="E121" s="49"/>
      <c r="F121" s="56"/>
      <c r="G121" s="49"/>
      <c r="H121" s="56"/>
      <c r="I121" s="49"/>
      <c r="J121" s="57"/>
      <c r="K121" s="58"/>
      <c r="L121" s="28">
        <f t="shared" si="142"/>
        <v>166588</v>
      </c>
      <c r="M121" s="28"/>
      <c r="N121" s="28">
        <v>69090</v>
      </c>
      <c r="O121" s="28">
        <v>3475</v>
      </c>
      <c r="P121" s="28">
        <v>1238</v>
      </c>
      <c r="Q121" s="28">
        <v>92785</v>
      </c>
      <c r="R121" s="28"/>
      <c r="S121" s="28"/>
      <c r="T121" s="28"/>
      <c r="U121" s="28"/>
      <c r="V121" s="153"/>
      <c r="W121" s="74"/>
    </row>
    <row r="122" spans="1:23" ht="10.5" customHeight="1" thickBot="1">
      <c r="A122" s="285"/>
      <c r="B122" s="56"/>
      <c r="C122" s="49"/>
      <c r="D122" s="56"/>
      <c r="E122" s="49"/>
      <c r="F122" s="56"/>
      <c r="G122" s="49"/>
      <c r="H122" s="56"/>
      <c r="I122" s="49"/>
      <c r="J122" s="57"/>
      <c r="K122" s="58"/>
      <c r="L122" s="242">
        <f t="shared" si="142"/>
        <v>172560</v>
      </c>
      <c r="M122" s="221">
        <f>SUM(M119:M121)</f>
        <v>0</v>
      </c>
      <c r="N122" s="221">
        <f>SUM(N119:N121)</f>
        <v>75058</v>
      </c>
      <c r="O122" s="221">
        <f>SUM(O119:O121)</f>
        <v>3475</v>
      </c>
      <c r="P122" s="221">
        <f t="shared" ref="P122" si="161">SUM(P119:P121)</f>
        <v>1238</v>
      </c>
      <c r="Q122" s="221">
        <f t="shared" ref="Q122" si="162">SUM(Q119:Q121)</f>
        <v>92789</v>
      </c>
      <c r="R122" s="221">
        <f t="shared" ref="R122" si="163">SUM(R119:R121)</f>
        <v>0</v>
      </c>
      <c r="S122" s="221">
        <f t="shared" ref="S122" si="164">SUM(S119:S121)</f>
        <v>0</v>
      </c>
      <c r="T122" s="221">
        <f>SUM(T119:T121)</f>
        <v>0</v>
      </c>
      <c r="U122" s="221">
        <f t="shared" ref="U122" si="165">SUM(U119:U121)</f>
        <v>0</v>
      </c>
      <c r="V122" s="222">
        <f t="shared" ref="V122" si="166">SUM(V119:V121)</f>
        <v>0</v>
      </c>
      <c r="W122" s="74"/>
    </row>
    <row r="123" spans="1:23" ht="10.5" customHeight="1" thickTop="1" thickBot="1">
      <c r="A123" s="289" t="s">
        <v>379</v>
      </c>
      <c r="B123" s="237">
        <f>SUM(B11:B122)</f>
        <v>46</v>
      </c>
      <c r="C123" s="237">
        <f>SUM(C11:C122)</f>
        <v>72627</v>
      </c>
      <c r="D123" s="237">
        <f t="shared" ref="D123:H123" si="167">SUM(D11:D122)</f>
        <v>22</v>
      </c>
      <c r="E123" s="237">
        <f t="shared" si="167"/>
        <v>10105</v>
      </c>
      <c r="F123" s="237">
        <f t="shared" si="167"/>
        <v>56</v>
      </c>
      <c r="G123" s="237">
        <f t="shared" si="167"/>
        <v>205676</v>
      </c>
      <c r="H123" s="237">
        <f t="shared" si="167"/>
        <v>50</v>
      </c>
      <c r="I123" s="167">
        <f>I12+I24+I48+I72+I108</f>
        <v>2137</v>
      </c>
      <c r="J123" s="237">
        <f t="shared" ref="J123" si="168">SUM(J11:J122)</f>
        <v>383</v>
      </c>
      <c r="K123" s="237">
        <f t="shared" ref="K123" si="169">SUM(K11:K122)</f>
        <v>288659</v>
      </c>
      <c r="L123" s="243">
        <f t="shared" si="142"/>
        <v>168260</v>
      </c>
      <c r="M123" s="168">
        <f>M11+M15+M19+M23+M27+M31+M35+M39+M43+M47+M51+M55+M59+M63+M67+M71+M75+M79+M83+M87+M91+M95+M99+M103+M107+M111+M115+M119</f>
        <v>1086</v>
      </c>
      <c r="N123" s="168">
        <f>N11+N15+N19+N23+N27+N31+N35+N39+N43+N47+N51+N55+N59+N63+N67+N71+N75+N79+N83+N87+N91+N95+N99+N103+N107+N111+N115+N119</f>
        <v>47305</v>
      </c>
      <c r="O123" s="168">
        <f t="shared" ref="O123:V123" si="170">O11+O15+O19+O23+O27+O31+O35+O39+O43+O47+O51+O55+O59+O63+O67+O71+O75+O79+O83+O87+O91+O95+O99+O103+O107+O111+O115+O119</f>
        <v>17908</v>
      </c>
      <c r="P123" s="168">
        <f t="shared" si="170"/>
        <v>7585</v>
      </c>
      <c r="Q123" s="168">
        <f t="shared" si="170"/>
        <v>51414</v>
      </c>
      <c r="R123" s="168">
        <f t="shared" si="170"/>
        <v>798</v>
      </c>
      <c r="S123" s="168">
        <f t="shared" si="170"/>
        <v>0</v>
      </c>
      <c r="T123" s="168">
        <f t="shared" si="170"/>
        <v>42072</v>
      </c>
      <c r="U123" s="168">
        <f t="shared" si="170"/>
        <v>88</v>
      </c>
      <c r="V123" s="168">
        <f t="shared" si="170"/>
        <v>4</v>
      </c>
      <c r="W123" s="74"/>
    </row>
    <row r="124" spans="1:23" ht="10.5" customHeight="1" thickBot="1">
      <c r="A124" s="290"/>
      <c r="B124" s="165"/>
      <c r="C124" s="49"/>
      <c r="D124" s="165"/>
      <c r="E124" s="49"/>
      <c r="F124" s="165"/>
      <c r="G124" s="49"/>
      <c r="H124" s="165"/>
      <c r="I124" s="49"/>
      <c r="J124" s="165"/>
      <c r="K124" s="49"/>
      <c r="L124" s="28">
        <f t="shared" si="142"/>
        <v>353461</v>
      </c>
      <c r="M124" s="28">
        <f t="shared" ref="M124:V126" si="171">M12+M16+M20+M24+M28+M32+M36+M40+M44+M48+M52+M56+M60+M64+M68+M72+M76+M80+M84+M88+M92+M96+M100+M104+M108+M112+M116+M120</f>
        <v>4891</v>
      </c>
      <c r="N124" s="28">
        <f t="shared" si="171"/>
        <v>273883</v>
      </c>
      <c r="O124" s="28">
        <f t="shared" si="171"/>
        <v>5169</v>
      </c>
      <c r="P124" s="28">
        <f t="shared" si="171"/>
        <v>12395</v>
      </c>
      <c r="Q124" s="28">
        <f t="shared" si="171"/>
        <v>32847</v>
      </c>
      <c r="R124" s="28">
        <f t="shared" si="171"/>
        <v>0</v>
      </c>
      <c r="S124" s="28">
        <f t="shared" si="171"/>
        <v>0</v>
      </c>
      <c r="T124" s="28">
        <f t="shared" si="171"/>
        <v>21666</v>
      </c>
      <c r="U124" s="28">
        <f t="shared" si="171"/>
        <v>2452</v>
      </c>
      <c r="V124" s="28">
        <f t="shared" si="171"/>
        <v>158</v>
      </c>
      <c r="W124" s="74"/>
    </row>
    <row r="125" spans="1:23" ht="10.5" customHeight="1" thickBot="1">
      <c r="A125" s="290"/>
      <c r="B125" s="165"/>
      <c r="C125" s="49"/>
      <c r="D125" s="165"/>
      <c r="E125" s="49"/>
      <c r="F125" s="165"/>
      <c r="G125" s="49"/>
      <c r="H125" s="165"/>
      <c r="I125" s="49"/>
      <c r="J125" s="165"/>
      <c r="K125" s="49"/>
      <c r="L125" s="28">
        <f t="shared" si="142"/>
        <v>8594841</v>
      </c>
      <c r="M125" s="28">
        <f t="shared" si="171"/>
        <v>89575</v>
      </c>
      <c r="N125" s="28">
        <f t="shared" si="171"/>
        <v>5214590</v>
      </c>
      <c r="O125" s="28">
        <f t="shared" si="171"/>
        <v>64444</v>
      </c>
      <c r="P125" s="28">
        <f t="shared" si="171"/>
        <v>79377</v>
      </c>
      <c r="Q125" s="28">
        <f t="shared" si="171"/>
        <v>2559562</v>
      </c>
      <c r="R125" s="28">
        <f t="shared" si="171"/>
        <v>271</v>
      </c>
      <c r="S125" s="28">
        <f t="shared" si="171"/>
        <v>0</v>
      </c>
      <c r="T125" s="28">
        <f t="shared" si="171"/>
        <v>552860</v>
      </c>
      <c r="U125" s="28">
        <f t="shared" si="171"/>
        <v>19827</v>
      </c>
      <c r="V125" s="28">
        <f t="shared" si="171"/>
        <v>14335</v>
      </c>
      <c r="W125" s="74"/>
    </row>
    <row r="126" spans="1:23" ht="10.5" customHeight="1">
      <c r="A126" s="291"/>
      <c r="B126" s="166"/>
      <c r="C126" s="155"/>
      <c r="D126" s="166"/>
      <c r="E126" s="155"/>
      <c r="F126" s="166"/>
      <c r="G126" s="155"/>
      <c r="H126" s="166"/>
      <c r="I126" s="155"/>
      <c r="J126" s="166"/>
      <c r="K126" s="155"/>
      <c r="L126" s="221">
        <f t="shared" si="142"/>
        <v>9116562</v>
      </c>
      <c r="M126" s="221">
        <f t="shared" si="171"/>
        <v>95552</v>
      </c>
      <c r="N126" s="221">
        <f t="shared" si="171"/>
        <v>5535778</v>
      </c>
      <c r="O126" s="221">
        <f t="shared" si="171"/>
        <v>87521</v>
      </c>
      <c r="P126" s="221">
        <f t="shared" si="171"/>
        <v>99357</v>
      </c>
      <c r="Q126" s="221">
        <f t="shared" si="171"/>
        <v>2643823</v>
      </c>
      <c r="R126" s="221">
        <f t="shared" si="171"/>
        <v>1069</v>
      </c>
      <c r="S126" s="221">
        <f t="shared" si="171"/>
        <v>0</v>
      </c>
      <c r="T126" s="221">
        <f t="shared" si="171"/>
        <v>616598</v>
      </c>
      <c r="U126" s="221">
        <f t="shared" si="171"/>
        <v>22367</v>
      </c>
      <c r="V126" s="221">
        <f t="shared" si="171"/>
        <v>14497</v>
      </c>
      <c r="W126" s="74"/>
    </row>
    <row r="129" spans="24:31" ht="10.5" customHeight="1">
      <c r="X129" s="64" t="s">
        <v>290</v>
      </c>
      <c r="Y129" s="65" t="s">
        <v>318</v>
      </c>
      <c r="Z129" s="66" t="s">
        <v>265</v>
      </c>
      <c r="AA129" s="70">
        <v>141</v>
      </c>
      <c r="AB129" s="17"/>
      <c r="AC129" s="47" t="s">
        <v>290</v>
      </c>
      <c r="AD129" s="47" t="s">
        <v>265</v>
      </c>
      <c r="AE129" s="52">
        <v>141</v>
      </c>
    </row>
    <row r="130" spans="24:31" ht="10.5" customHeight="1">
      <c r="X130" s="67" t="s">
        <v>291</v>
      </c>
      <c r="Y130" s="13" t="s">
        <v>318</v>
      </c>
      <c r="Z130" s="16" t="s">
        <v>266</v>
      </c>
      <c r="AA130" s="71">
        <v>61</v>
      </c>
      <c r="AB130" s="17"/>
      <c r="AC130" s="47" t="s">
        <v>291</v>
      </c>
      <c r="AD130" s="47" t="s">
        <v>266</v>
      </c>
      <c r="AE130" s="52">
        <v>61</v>
      </c>
    </row>
    <row r="131" spans="24:31" ht="10.5" customHeight="1">
      <c r="X131" s="67" t="s">
        <v>292</v>
      </c>
      <c r="Y131" s="13" t="s">
        <v>318</v>
      </c>
      <c r="Z131" s="16" t="s">
        <v>267</v>
      </c>
      <c r="AA131" s="71">
        <v>61</v>
      </c>
      <c r="AB131" s="17"/>
      <c r="AC131" s="47" t="s">
        <v>292</v>
      </c>
      <c r="AD131" s="47" t="s">
        <v>267</v>
      </c>
      <c r="AE131" s="52">
        <v>61</v>
      </c>
    </row>
    <row r="132" spans="24:31" ht="10.5" customHeight="1">
      <c r="X132" s="67" t="s">
        <v>294</v>
      </c>
      <c r="Y132" s="13" t="s">
        <v>318</v>
      </c>
      <c r="Z132" s="16" t="s">
        <v>269</v>
      </c>
      <c r="AA132" s="71">
        <v>0</v>
      </c>
      <c r="AB132" s="15"/>
      <c r="AC132" s="47" t="s">
        <v>293</v>
      </c>
      <c r="AD132" s="47" t="s">
        <v>268</v>
      </c>
      <c r="AE132" s="52">
        <v>0</v>
      </c>
    </row>
    <row r="133" spans="24:31" ht="10.5" customHeight="1">
      <c r="X133" s="67" t="s">
        <v>295</v>
      </c>
      <c r="Y133" s="13" t="s">
        <v>318</v>
      </c>
      <c r="Z133" s="13" t="s">
        <v>270</v>
      </c>
      <c r="AA133" s="71">
        <v>9</v>
      </c>
      <c r="AB133" s="11"/>
      <c r="AC133" s="48" t="s">
        <v>294</v>
      </c>
      <c r="AD133" s="48" t="s">
        <v>269</v>
      </c>
      <c r="AE133" s="52">
        <v>0</v>
      </c>
    </row>
    <row r="134" spans="24:31" ht="10.5" customHeight="1">
      <c r="X134" s="67" t="s">
        <v>296</v>
      </c>
      <c r="Y134" s="13" t="s">
        <v>318</v>
      </c>
      <c r="Z134" s="13" t="s">
        <v>271</v>
      </c>
      <c r="AA134" s="71">
        <v>293</v>
      </c>
      <c r="AB134" s="11"/>
      <c r="AC134" s="48" t="s">
        <v>295</v>
      </c>
      <c r="AD134" s="48" t="s">
        <v>270</v>
      </c>
      <c r="AE134" s="52">
        <v>9</v>
      </c>
    </row>
    <row r="135" spans="24:31" ht="10.5" customHeight="1">
      <c r="X135" s="67" t="s">
        <v>298</v>
      </c>
      <c r="Y135" s="13" t="s">
        <v>318</v>
      </c>
      <c r="Z135" s="13" t="s">
        <v>273</v>
      </c>
      <c r="AA135" s="71">
        <v>842</v>
      </c>
      <c r="AB135" s="11"/>
      <c r="AC135" s="48" t="s">
        <v>296</v>
      </c>
      <c r="AD135" s="48" t="s">
        <v>271</v>
      </c>
      <c r="AE135" s="52">
        <v>293</v>
      </c>
    </row>
    <row r="136" spans="24:31" ht="10.5" customHeight="1">
      <c r="X136" s="67" t="s">
        <v>299</v>
      </c>
      <c r="Y136" s="13" t="s">
        <v>318</v>
      </c>
      <c r="Z136" s="13" t="s">
        <v>274</v>
      </c>
      <c r="AA136" s="71">
        <v>5493</v>
      </c>
      <c r="AB136" s="11"/>
      <c r="AC136" s="48" t="s">
        <v>297</v>
      </c>
      <c r="AD136" s="48" t="s">
        <v>272</v>
      </c>
      <c r="AE136" s="52">
        <v>0</v>
      </c>
    </row>
    <row r="137" spans="24:31" ht="10.5" customHeight="1">
      <c r="X137" s="67" t="s">
        <v>300</v>
      </c>
      <c r="Y137" s="13" t="s">
        <v>318</v>
      </c>
      <c r="Z137" s="13" t="s">
        <v>147</v>
      </c>
      <c r="AA137" s="71">
        <v>866</v>
      </c>
      <c r="AB137" s="11"/>
      <c r="AC137" s="48" t="s">
        <v>298</v>
      </c>
      <c r="AD137" s="48" t="s">
        <v>273</v>
      </c>
      <c r="AE137" s="52">
        <v>842</v>
      </c>
    </row>
    <row r="138" spans="24:31" ht="10.5" customHeight="1">
      <c r="X138" s="67" t="s">
        <v>303</v>
      </c>
      <c r="Y138" s="13" t="s">
        <v>318</v>
      </c>
      <c r="Z138" s="13" t="s">
        <v>277</v>
      </c>
      <c r="AA138" s="71">
        <v>107</v>
      </c>
      <c r="AB138" s="11"/>
      <c r="AC138" s="48" t="s">
        <v>299</v>
      </c>
      <c r="AD138" s="48" t="s">
        <v>274</v>
      </c>
      <c r="AE138" s="52">
        <v>5493</v>
      </c>
    </row>
    <row r="139" spans="24:31" ht="10.5" customHeight="1">
      <c r="X139" s="67" t="s">
        <v>304</v>
      </c>
      <c r="Y139" s="13" t="s">
        <v>318</v>
      </c>
      <c r="Z139" s="13" t="s">
        <v>278</v>
      </c>
      <c r="AA139" s="71">
        <v>0</v>
      </c>
      <c r="AB139" s="11"/>
      <c r="AC139" s="48" t="s">
        <v>300</v>
      </c>
      <c r="AD139" s="48" t="s">
        <v>147</v>
      </c>
      <c r="AE139" s="52">
        <v>866</v>
      </c>
    </row>
    <row r="140" spans="24:31" ht="10.5" customHeight="1">
      <c r="X140" s="67" t="s">
        <v>305</v>
      </c>
      <c r="Y140" s="13" t="s">
        <v>318</v>
      </c>
      <c r="Z140" s="13" t="s">
        <v>279</v>
      </c>
      <c r="AA140" s="71">
        <v>1239</v>
      </c>
      <c r="AB140" s="11"/>
      <c r="AC140" s="48" t="s">
        <v>301</v>
      </c>
      <c r="AD140" s="48" t="s">
        <v>275</v>
      </c>
      <c r="AE140" s="52">
        <v>0</v>
      </c>
    </row>
    <row r="141" spans="24:31" ht="10.5" customHeight="1">
      <c r="X141" s="67" t="s">
        <v>306</v>
      </c>
      <c r="Y141" s="13" t="s">
        <v>318</v>
      </c>
      <c r="Z141" s="13" t="s">
        <v>280</v>
      </c>
      <c r="AA141" s="71">
        <v>0</v>
      </c>
      <c r="AB141" s="11"/>
      <c r="AC141" s="48" t="s">
        <v>302</v>
      </c>
      <c r="AD141" s="48" t="s">
        <v>276</v>
      </c>
      <c r="AE141" s="52">
        <v>0</v>
      </c>
    </row>
    <row r="142" spans="24:31" ht="10.5" customHeight="1">
      <c r="X142" s="67" t="s">
        <v>307</v>
      </c>
      <c r="Y142" s="13" t="s">
        <v>318</v>
      </c>
      <c r="Z142" s="13" t="s">
        <v>281</v>
      </c>
      <c r="AA142" s="71">
        <v>0</v>
      </c>
      <c r="AB142" s="11"/>
      <c r="AC142" s="48" t="s">
        <v>303</v>
      </c>
      <c r="AD142" s="48" t="s">
        <v>277</v>
      </c>
      <c r="AE142" s="52">
        <v>107</v>
      </c>
    </row>
    <row r="143" spans="24:31" ht="10.5" customHeight="1">
      <c r="X143" s="67" t="s">
        <v>308</v>
      </c>
      <c r="Y143" s="13" t="s">
        <v>318</v>
      </c>
      <c r="Z143" s="13" t="s">
        <v>282</v>
      </c>
      <c r="AA143" s="71">
        <v>0</v>
      </c>
      <c r="AB143" s="11"/>
      <c r="AC143" s="48" t="s">
        <v>304</v>
      </c>
      <c r="AD143" s="48" t="s">
        <v>278</v>
      </c>
      <c r="AE143" s="52">
        <v>0</v>
      </c>
    </row>
    <row r="144" spans="24:31" ht="10.5" customHeight="1">
      <c r="X144" s="67" t="s">
        <v>309</v>
      </c>
      <c r="Y144" s="13" t="s">
        <v>318</v>
      </c>
      <c r="Z144" s="13" t="s">
        <v>283</v>
      </c>
      <c r="AA144" s="71">
        <v>2148</v>
      </c>
      <c r="AB144" s="11"/>
      <c r="AC144" s="48" t="s">
        <v>305</v>
      </c>
      <c r="AD144" s="48" t="s">
        <v>279</v>
      </c>
      <c r="AE144" s="52">
        <v>1239</v>
      </c>
    </row>
    <row r="145" spans="24:31" ht="10.5" customHeight="1">
      <c r="X145" s="67" t="s">
        <v>310</v>
      </c>
      <c r="Y145" s="13" t="s">
        <v>318</v>
      </c>
      <c r="Z145" s="13" t="s">
        <v>284</v>
      </c>
      <c r="AA145" s="71">
        <v>3</v>
      </c>
      <c r="AB145" s="11"/>
      <c r="AC145" s="48" t="s">
        <v>306</v>
      </c>
      <c r="AD145" s="48" t="s">
        <v>280</v>
      </c>
      <c r="AE145" s="52">
        <v>0</v>
      </c>
    </row>
    <row r="146" spans="24:31" ht="10.5" customHeight="1">
      <c r="X146" s="67" t="s">
        <v>311</v>
      </c>
      <c r="Y146" s="13" t="s">
        <v>318</v>
      </c>
      <c r="Z146" s="13" t="s">
        <v>61</v>
      </c>
      <c r="AA146" s="71">
        <v>0</v>
      </c>
      <c r="AB146" s="11"/>
      <c r="AC146" s="48" t="s">
        <v>307</v>
      </c>
      <c r="AD146" s="48" t="s">
        <v>281</v>
      </c>
      <c r="AE146" s="52">
        <v>0</v>
      </c>
    </row>
    <row r="147" spans="24:31" ht="10.5" customHeight="1">
      <c r="X147" s="67" t="s">
        <v>312</v>
      </c>
      <c r="Y147" s="13" t="s">
        <v>318</v>
      </c>
      <c r="Z147" s="13" t="s">
        <v>285</v>
      </c>
      <c r="AA147" s="71">
        <v>0</v>
      </c>
      <c r="AB147" s="11"/>
      <c r="AC147" s="48" t="s">
        <v>308</v>
      </c>
      <c r="AD147" s="48" t="s">
        <v>282</v>
      </c>
      <c r="AE147" s="52">
        <v>0</v>
      </c>
    </row>
    <row r="148" spans="24:31" ht="10.5" customHeight="1">
      <c r="X148" s="67" t="s">
        <v>313</v>
      </c>
      <c r="Y148" s="13" t="s">
        <v>318</v>
      </c>
      <c r="Z148" s="13" t="s">
        <v>286</v>
      </c>
      <c r="AA148" s="71">
        <v>2086</v>
      </c>
      <c r="AB148" s="11"/>
      <c r="AC148" s="48" t="s">
        <v>309</v>
      </c>
      <c r="AD148" s="48" t="s">
        <v>283</v>
      </c>
      <c r="AE148" s="52">
        <v>2148</v>
      </c>
    </row>
    <row r="149" spans="24:31" ht="10.5" customHeight="1">
      <c r="X149" s="67" t="s">
        <v>315</v>
      </c>
      <c r="Y149" s="13" t="s">
        <v>318</v>
      </c>
      <c r="Z149" s="13" t="s">
        <v>288</v>
      </c>
      <c r="AA149" s="71">
        <v>0</v>
      </c>
      <c r="AB149" s="11"/>
      <c r="AC149" s="48" t="s">
        <v>310</v>
      </c>
      <c r="AD149" s="48" t="s">
        <v>284</v>
      </c>
      <c r="AE149" s="52">
        <v>3</v>
      </c>
    </row>
    <row r="150" spans="24:31" ht="10.5" customHeight="1">
      <c r="X150" s="67" t="s">
        <v>317</v>
      </c>
      <c r="Y150" s="13" t="s">
        <v>318</v>
      </c>
      <c r="Z150" s="13" t="s">
        <v>190</v>
      </c>
      <c r="AA150" s="71">
        <v>0</v>
      </c>
      <c r="AB150" s="11"/>
      <c r="AC150" s="48" t="s">
        <v>311</v>
      </c>
      <c r="AD150" s="48" t="s">
        <v>61</v>
      </c>
      <c r="AE150" s="52">
        <v>0</v>
      </c>
    </row>
    <row r="151" spans="24:31" ht="10.5" customHeight="1">
      <c r="X151" s="67"/>
      <c r="Y151" s="13"/>
      <c r="Z151" s="13"/>
      <c r="AA151" s="71"/>
      <c r="AB151" s="11"/>
      <c r="AC151" s="48" t="s">
        <v>312</v>
      </c>
      <c r="AD151" s="48" t="s">
        <v>285</v>
      </c>
      <c r="AE151" s="52">
        <v>0</v>
      </c>
    </row>
    <row r="152" spans="24:31" ht="10.5" customHeight="1">
      <c r="X152" s="67"/>
      <c r="Y152" s="13"/>
      <c r="Z152" s="13"/>
      <c r="AA152" s="71"/>
      <c r="AB152" s="11"/>
      <c r="AC152" s="48" t="s">
        <v>313</v>
      </c>
      <c r="AD152" s="48" t="s">
        <v>286</v>
      </c>
      <c r="AE152" s="52">
        <v>2086</v>
      </c>
    </row>
    <row r="153" spans="24:31" ht="10.5" customHeight="1">
      <c r="X153" s="67"/>
      <c r="Y153" s="13"/>
      <c r="Z153" s="13"/>
      <c r="AA153" s="71"/>
      <c r="AB153" s="11"/>
      <c r="AC153" s="48" t="s">
        <v>314</v>
      </c>
      <c r="AD153" s="48" t="s">
        <v>287</v>
      </c>
      <c r="AE153" s="52">
        <v>0</v>
      </c>
    </row>
    <row r="154" spans="24:31" ht="10.5" customHeight="1">
      <c r="X154" s="67"/>
      <c r="Y154" s="13"/>
      <c r="Z154" s="13"/>
      <c r="AA154" s="71"/>
      <c r="AB154" s="11"/>
      <c r="AC154" s="48" t="s">
        <v>315</v>
      </c>
      <c r="AD154" s="48" t="s">
        <v>288</v>
      </c>
      <c r="AE154" s="52">
        <v>0</v>
      </c>
    </row>
    <row r="155" spans="24:31" ht="10.5" customHeight="1">
      <c r="X155" s="67"/>
      <c r="Y155" s="13"/>
      <c r="Z155" s="13"/>
      <c r="AA155" s="71"/>
      <c r="AB155" s="11"/>
      <c r="AC155" s="48" t="s">
        <v>316</v>
      </c>
      <c r="AD155" s="48" t="s">
        <v>289</v>
      </c>
      <c r="AE155" s="52">
        <v>0</v>
      </c>
    </row>
    <row r="156" spans="24:31" ht="10.5" customHeight="1">
      <c r="X156" s="68"/>
      <c r="Y156" s="69"/>
      <c r="Z156" s="69"/>
      <c r="AA156" s="72"/>
      <c r="AB156" s="11"/>
      <c r="AC156" s="48" t="s">
        <v>317</v>
      </c>
      <c r="AD156" s="48" t="s">
        <v>190</v>
      </c>
      <c r="AE156" s="52">
        <v>0</v>
      </c>
    </row>
  </sheetData>
  <sheetProtection selectLockedCells="1" selectUnlockedCells="1"/>
  <mergeCells count="58">
    <mergeCell ref="L7:V7"/>
    <mergeCell ref="U8:U10"/>
    <mergeCell ref="J7:K7"/>
    <mergeCell ref="B9:B10"/>
    <mergeCell ref="C9:C10"/>
    <mergeCell ref="D9:D10"/>
    <mergeCell ref="E9:E10"/>
    <mergeCell ref="V8:V10"/>
    <mergeCell ref="H8:I8"/>
    <mergeCell ref="N8:N10"/>
    <mergeCell ref="B8:C8"/>
    <mergeCell ref="D8:E8"/>
    <mergeCell ref="T8:T10"/>
    <mergeCell ref="I9:I10"/>
    <mergeCell ref="A123:A126"/>
    <mergeCell ref="H9:H10"/>
    <mergeCell ref="R8:R10"/>
    <mergeCell ref="S8:S10"/>
    <mergeCell ref="J8:J10"/>
    <mergeCell ref="K8:K10"/>
    <mergeCell ref="L8:L10"/>
    <mergeCell ref="M8:M10"/>
    <mergeCell ref="Q8:Q10"/>
    <mergeCell ref="O8:O10"/>
    <mergeCell ref="P8:P10"/>
    <mergeCell ref="F8:G8"/>
    <mergeCell ref="A7:A10"/>
    <mergeCell ref="B7:I7"/>
    <mergeCell ref="F9:F10"/>
    <mergeCell ref="G9:G10"/>
    <mergeCell ref="A83:A86"/>
    <mergeCell ref="A79:A82"/>
    <mergeCell ref="A75:A78"/>
    <mergeCell ref="A71:A74"/>
    <mergeCell ref="A67:A70"/>
    <mergeCell ref="A31:A34"/>
    <mergeCell ref="A27:A30"/>
    <mergeCell ref="A63:A66"/>
    <mergeCell ref="A59:A62"/>
    <mergeCell ref="A55:A58"/>
    <mergeCell ref="A51:A54"/>
    <mergeCell ref="A47:A50"/>
    <mergeCell ref="A23:A26"/>
    <mergeCell ref="A19:A22"/>
    <mergeCell ref="A15:A18"/>
    <mergeCell ref="A11:A14"/>
    <mergeCell ref="A119:A122"/>
    <mergeCell ref="A115:A118"/>
    <mergeCell ref="A111:A114"/>
    <mergeCell ref="A107:A110"/>
    <mergeCell ref="A103:A106"/>
    <mergeCell ref="A99:A102"/>
    <mergeCell ref="A95:A98"/>
    <mergeCell ref="A91:A94"/>
    <mergeCell ref="A87:A90"/>
    <mergeCell ref="A43:A46"/>
    <mergeCell ref="A39:A42"/>
    <mergeCell ref="A35:A38"/>
  </mergeCells>
  <phoneticPr fontId="26"/>
  <conditionalFormatting sqref="AE129:AE156">
    <cfRule type="colorScale" priority="1">
      <colorScale>
        <cfvo type="min" val="0"/>
        <cfvo type="max" val="0"/>
        <color rgb="FFFFEF9C"/>
        <color rgb="FFFF7128"/>
      </colorScale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69" firstPageNumber="54" pageOrder="overThenDown" orientation="landscape" useFirstPageNumber="1" horizontalDpi="300" verticalDpi="300" r:id="rId1"/>
  <headerFooter alignWithMargins="0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1計画</vt:lpstr>
      <vt:lpstr>2給水</vt:lpstr>
      <vt:lpstr>3財務 </vt:lpstr>
      <vt:lpstr>4料金</vt:lpstr>
      <vt:lpstr>5施設</vt:lpstr>
      <vt:lpstr>'1計画'!Print_Area</vt:lpstr>
      <vt:lpstr>'2給水'!Print_Area</vt:lpstr>
      <vt:lpstr>'3財務 '!Print_Area</vt:lpstr>
      <vt:lpstr>'4料金'!Print_Area</vt:lpstr>
      <vt:lpstr>'5施設'!Print_Area</vt:lpstr>
      <vt:lpstr>'5施設'!Print_Titles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2017-05-19T06:54:57Z</cp:lastPrinted>
  <dcterms:created xsi:type="dcterms:W3CDTF">2012-03-28T00:20:17Z</dcterms:created>
  <dcterms:modified xsi:type="dcterms:W3CDTF">2017-05-19T07:12:57Z</dcterms:modified>
</cp:coreProperties>
</file>